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декабрь1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K24" i="1"/>
  <c r="I24"/>
  <c r="L23"/>
  <c r="J23"/>
  <c r="E23"/>
  <c r="G23" s="1"/>
  <c r="C23"/>
  <c r="D23" s="1"/>
  <c r="B23"/>
  <c r="L22"/>
  <c r="J22"/>
  <c r="F22"/>
  <c r="H22" s="1"/>
  <c r="E22"/>
  <c r="G22" s="1"/>
  <c r="D22"/>
  <c r="C22"/>
  <c r="B22"/>
  <c r="L21"/>
  <c r="J21"/>
  <c r="F21"/>
  <c r="H21" s="1"/>
  <c r="E21"/>
  <c r="G21" s="1"/>
  <c r="D21"/>
  <c r="C21"/>
  <c r="B21"/>
  <c r="L20"/>
  <c r="J20"/>
  <c r="F20"/>
  <c r="H20" s="1"/>
  <c r="E20"/>
  <c r="G20" s="1"/>
  <c r="D20"/>
  <c r="C20"/>
  <c r="B20"/>
  <c r="L19"/>
  <c r="J19"/>
  <c r="F19"/>
  <c r="H19" s="1"/>
  <c r="E19"/>
  <c r="G19" s="1"/>
  <c r="D19"/>
  <c r="C19"/>
  <c r="B19"/>
  <c r="L18"/>
  <c r="J18"/>
  <c r="F18"/>
  <c r="H18" s="1"/>
  <c r="E18"/>
  <c r="G18" s="1"/>
  <c r="D18"/>
  <c r="C18"/>
  <c r="B18"/>
  <c r="L17"/>
  <c r="J17"/>
  <c r="G17"/>
  <c r="F17"/>
  <c r="H17" s="1"/>
  <c r="D17"/>
  <c r="L16"/>
  <c r="J16"/>
  <c r="E16"/>
  <c r="F16" s="1"/>
  <c r="H16" s="1"/>
  <c r="C16"/>
  <c r="D16" s="1"/>
  <c r="L15"/>
  <c r="J15"/>
  <c r="F15"/>
  <c r="H15" s="1"/>
  <c r="E15"/>
  <c r="G15" s="1"/>
  <c r="D15"/>
  <c r="C15"/>
  <c r="L14"/>
  <c r="J14"/>
  <c r="E14"/>
  <c r="F14" s="1"/>
  <c r="H14" s="1"/>
  <c r="C14"/>
  <c r="D14" s="1"/>
  <c r="L13"/>
  <c r="J13"/>
  <c r="F13"/>
  <c r="H13" s="1"/>
  <c r="E13"/>
  <c r="G13" s="1"/>
  <c r="D13"/>
  <c r="L12"/>
  <c r="J12"/>
  <c r="M12" s="1"/>
  <c r="E12"/>
  <c r="F12" s="1"/>
  <c r="H12" s="1"/>
  <c r="D12"/>
  <c r="L11"/>
  <c r="M11" s="1"/>
  <c r="J11"/>
  <c r="F11"/>
  <c r="H11" s="1"/>
  <c r="E11"/>
  <c r="G11" s="1"/>
  <c r="D11"/>
  <c r="C11"/>
  <c r="L10"/>
  <c r="J10"/>
  <c r="E10"/>
  <c r="F10" s="1"/>
  <c r="C10"/>
  <c r="D10" s="1"/>
  <c r="L9"/>
  <c r="J9"/>
  <c r="G9"/>
  <c r="F9"/>
  <c r="H9" s="1"/>
  <c r="D9"/>
  <c r="L8"/>
  <c r="J8"/>
  <c r="E8"/>
  <c r="F8" s="1"/>
  <c r="H8" s="1"/>
  <c r="C8"/>
  <c r="D8" s="1"/>
  <c r="L7"/>
  <c r="J7"/>
  <c r="F7"/>
  <c r="H7" s="1"/>
  <c r="E7"/>
  <c r="G7" s="1"/>
  <c r="D7"/>
  <c r="C7"/>
  <c r="L6"/>
  <c r="J6"/>
  <c r="E6"/>
  <c r="F6" s="1"/>
  <c r="H6" s="1"/>
  <c r="C6"/>
  <c r="D6" s="1"/>
  <c r="L5"/>
  <c r="J5"/>
  <c r="M5" s="1"/>
  <c r="E5"/>
  <c r="F5" s="1"/>
  <c r="H5" s="1"/>
  <c r="C5"/>
  <c r="D5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L4"/>
  <c r="L24" s="1"/>
  <c r="J4"/>
  <c r="J24" s="1"/>
  <c r="F4"/>
  <c r="E4"/>
  <c r="E24" s="1"/>
  <c r="D4"/>
  <c r="C4"/>
  <c r="C24" s="1"/>
  <c r="D24" l="1"/>
  <c r="H10"/>
  <c r="H4"/>
  <c r="G5"/>
  <c r="G6"/>
  <c r="G8"/>
  <c r="G10"/>
  <c r="G12"/>
  <c r="G14"/>
  <c r="G16"/>
  <c r="F23"/>
  <c r="H23" s="1"/>
  <c r="G4"/>
  <c r="G24" s="1"/>
  <c r="H24" l="1"/>
  <c r="F24"/>
</calcChain>
</file>

<file path=xl/sharedStrings.xml><?xml version="1.0" encoding="utf-8"?>
<sst xmlns="http://schemas.openxmlformats.org/spreadsheetml/2006/main" count="29" uniqueCount="29">
  <si>
    <t>Большой Сапсониевский д.94</t>
  </si>
  <si>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</si>
  <si>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</si>
  <si>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</si>
  <si>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</si>
  <si>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</si>
  <si>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</si>
  <si>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</si>
  <si>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</si>
  <si>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</si>
  <si>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</si>
  <si>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</si>
  <si>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</si>
  <si>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Содержание общ имущ дома</t>
  </si>
  <si>
    <t>Отопление</t>
  </si>
  <si>
    <t>Горячее водоснабжение</t>
  </si>
  <si>
    <t>Газ</t>
  </si>
  <si>
    <t>Уборка и санит.очистка зем.уч-ка</t>
  </si>
  <si>
    <t xml:space="preserve">Очистка мусоропроводов </t>
  </si>
  <si>
    <t>Электроснабжение инд.потр.</t>
  </si>
  <si>
    <t>Холодная вода</t>
  </si>
  <si>
    <t>Канализир.холодной воды</t>
  </si>
  <si>
    <t>Канализир.горячей  воды</t>
  </si>
  <si>
    <t>Текущ.ремонт общ.имущ.дома</t>
  </si>
  <si>
    <t>Управление многокварт.домом</t>
  </si>
  <si>
    <t>Содерж и тек.рем.в/дом.газоснабж</t>
  </si>
  <si>
    <t>Содержание и ремонт АППЗ</t>
  </si>
  <si>
    <t>итого</t>
  </si>
  <si>
    <t>Задолженность проживающих на 31 декабря 2012 г. составила   336101рублей 09 коп.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</si>
</sst>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5">
    <font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0"/>
      <name val="Arial Narrow"/>
      <family val="2"/>
      <charset val="204"/>
    </font>
    <font>
      <sz val="11"/>
      <name val="Arial"/>
      <family val="2"/>
      <charset val="204"/>
    </font>
    <font>
      <b/>
      <sz val="12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0" borderId="1" xfId="0" applyBorder="1"/>
    <xf numFmtId="2" fontId="2" fillId="0" borderId="1" xfId="0" applyNumberFormat="1" applyFont="1" applyBorder="1" applyAlignment="1">
      <alignment horizontal="left" shrinkToFit="1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164" fontId="0" fillId="2" borderId="1" xfId="0" applyNumberFormat="1" applyFill="1" applyBorder="1"/>
    <xf numFmtId="164" fontId="0" fillId="0" borderId="0" xfId="0" applyNumberFormat="1"/>
    <xf numFmtId="0" fontId="2" fillId="0" borderId="0" xfId="0" applyFont="1" applyAlignment="1">
      <alignment horizontal="left" shrinkToFit="1"/>
    </xf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 shrinkToFit="1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90;&#1080;&#1082;&#1072;%20&#1082;&#1074;&#1072;&#1088;&#1090;&#1087;&#1083;&#1072;&#1090;&#1099;/&#1040;&#1085;&#1072;&#1083;&#1080;&#1090;&#1080;&#1082;&#1072;%20&#1082;&#1074;&#1072;&#1088;&#1090;&#1087;&#1083;&#1072;&#1090;&#1099;/&#1040;&#1085;&#1072;&#1083;&#1080;&#1090;&#1080;&#1082;&#1072;%202012/12&#1075;.&#1041;.&#1057;&#1072;&#1084;&#1087;&#1089;&#1086;&#1085;&#1080;&#1077;&#1074;&#1089;&#1082;&#1080;&#1081;%20&#1076;.9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11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12"/>
      <sheetName val="Лист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D3">
            <v>349370.68999999994</v>
          </cell>
          <cell r="F3">
            <v>321642.39</v>
          </cell>
          <cell r="J3">
            <v>0</v>
          </cell>
          <cell r="L3">
            <v>0</v>
          </cell>
        </row>
        <row r="4">
          <cell r="D4">
            <v>687875.07000000007</v>
          </cell>
          <cell r="F4">
            <v>602078.62</v>
          </cell>
          <cell r="J4">
            <v>1894934.49</v>
          </cell>
          <cell r="L4">
            <v>1516830.25</v>
          </cell>
        </row>
        <row r="5">
          <cell r="D5">
            <v>563846.94999999995</v>
          </cell>
          <cell r="F5">
            <v>503383.65</v>
          </cell>
          <cell r="J5">
            <v>0</v>
          </cell>
          <cell r="L5">
            <v>0</v>
          </cell>
        </row>
        <row r="6">
          <cell r="D6">
            <v>83531.23000000001</v>
          </cell>
          <cell r="F6">
            <v>74276.850000000006</v>
          </cell>
          <cell r="J6">
            <v>0</v>
          </cell>
          <cell r="L6">
            <v>0</v>
          </cell>
        </row>
        <row r="7">
          <cell r="D7">
            <v>51592.229999999996</v>
          </cell>
          <cell r="F7">
            <v>47861.68</v>
          </cell>
          <cell r="J7">
            <v>0</v>
          </cell>
          <cell r="L7">
            <v>0</v>
          </cell>
        </row>
        <row r="8">
          <cell r="D8">
            <v>0</v>
          </cell>
          <cell r="F8">
            <v>0</v>
          </cell>
          <cell r="J8">
            <v>0</v>
          </cell>
          <cell r="L8">
            <v>0</v>
          </cell>
        </row>
        <row r="9">
          <cell r="D9">
            <v>556713.02999999991</v>
          </cell>
          <cell r="F9">
            <v>522992.54</v>
          </cell>
          <cell r="J9">
            <v>615575.04000000004</v>
          </cell>
          <cell r="L9">
            <v>0</v>
          </cell>
        </row>
        <row r="10">
          <cell r="D10">
            <v>206199.02000000002</v>
          </cell>
          <cell r="F10">
            <v>191450.6</v>
          </cell>
          <cell r="J10">
            <v>238336.27</v>
          </cell>
          <cell r="L10">
            <v>87286.31</v>
          </cell>
        </row>
        <row r="11">
          <cell r="D11">
            <v>152519.67999999999</v>
          </cell>
          <cell r="F11">
            <v>159474.43</v>
          </cell>
          <cell r="J11">
            <v>249777.18999999997</v>
          </cell>
          <cell r="L11">
            <v>228415.27</v>
          </cell>
        </row>
        <row r="12">
          <cell r="D12">
            <v>104045.48</v>
          </cell>
          <cell r="F12">
            <v>102182.39</v>
          </cell>
          <cell r="J12">
            <v>297186.44</v>
          </cell>
          <cell r="L12">
            <v>0</v>
          </cell>
        </row>
        <row r="13">
          <cell r="D13">
            <v>203169.74</v>
          </cell>
          <cell r="F13">
            <v>188754.11000000002</v>
          </cell>
          <cell r="J13">
            <v>0</v>
          </cell>
          <cell r="L13">
            <v>0</v>
          </cell>
        </row>
        <row r="14">
          <cell r="D14">
            <v>47192.959999999992</v>
          </cell>
          <cell r="F14">
            <v>43780.380000000005</v>
          </cell>
          <cell r="J14">
            <v>0</v>
          </cell>
          <cell r="L14">
            <v>0</v>
          </cell>
        </row>
        <row r="15">
          <cell r="D15">
            <v>20070.560000000001</v>
          </cell>
          <cell r="F15">
            <v>18378.18</v>
          </cell>
          <cell r="J15">
            <v>0</v>
          </cell>
          <cell r="L15">
            <v>0</v>
          </cell>
        </row>
        <row r="16">
          <cell r="D16">
            <v>0</v>
          </cell>
          <cell r="F16">
            <v>0</v>
          </cell>
          <cell r="J16">
            <v>0</v>
          </cell>
          <cell r="L16">
            <v>0</v>
          </cell>
        </row>
        <row r="17">
          <cell r="B17" t="str">
            <v>Отопление общ. Нужд.</v>
          </cell>
          <cell r="D17">
            <v>95801.06</v>
          </cell>
          <cell r="F17">
            <v>11372.439999999999</v>
          </cell>
          <cell r="J17">
            <v>0</v>
          </cell>
          <cell r="L17">
            <v>0</v>
          </cell>
        </row>
        <row r="18">
          <cell r="B18" t="str">
            <v>Горячее водосн. на общед. Нужд.</v>
          </cell>
          <cell r="D18">
            <v>45700</v>
          </cell>
          <cell r="F18">
            <v>5424.4699999999993</v>
          </cell>
          <cell r="J18">
            <v>0</v>
          </cell>
          <cell r="L18">
            <v>0</v>
          </cell>
        </row>
        <row r="19">
          <cell r="B19" t="str">
            <v>Электроснабжение (общедом. Н.)</v>
          </cell>
          <cell r="D19">
            <v>86552.239999999991</v>
          </cell>
          <cell r="F19">
            <v>37392.130000000005</v>
          </cell>
          <cell r="J19">
            <v>0</v>
          </cell>
          <cell r="L19">
            <v>0</v>
          </cell>
        </row>
        <row r="20">
          <cell r="B20" t="str">
            <v>Эксплуатация коллективных</v>
          </cell>
          <cell r="D20">
            <v>30745.79</v>
          </cell>
          <cell r="F20">
            <v>25844.788999999997</v>
          </cell>
          <cell r="J20">
            <v>0</v>
          </cell>
          <cell r="L20">
            <v>0</v>
          </cell>
        </row>
        <row r="21">
          <cell r="B21" t="str">
            <v>Водоотведение (кв)</v>
          </cell>
          <cell r="D21">
            <v>90982.87</v>
          </cell>
          <cell r="F21">
            <v>57020.99</v>
          </cell>
          <cell r="J21">
            <v>0</v>
          </cell>
          <cell r="L21">
            <v>0</v>
          </cell>
        </row>
        <row r="22">
          <cell r="B22" t="str">
            <v>Водоотведение (общедом. н)</v>
          </cell>
          <cell r="D22">
            <v>24175.78</v>
          </cell>
          <cell r="F22">
            <v>18734.93</v>
          </cell>
          <cell r="J22">
            <v>0</v>
          </cell>
          <cell r="L22">
            <v>0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7" zoomScale="106" zoomScaleNormal="106" workbookViewId="0">
      <selection activeCell="D34" sqref="D34"/>
    </sheetView>
  </sheetViews>
  <sheetFormatPr defaultRowHeight="12.75"/>
  <cols>
    <col min="1" max="1" width="3.7109375" customWidth="1"/>
    <col min="2" max="2" width="19.85546875" customWidth="1"/>
    <col min="3" max="3" width="12.5703125" customWidth="1"/>
    <col min="4" max="4" width="14" style="2" customWidth="1"/>
    <col min="5" max="5" width="12.7109375" style="2" customWidth="1"/>
    <col min="6" max="6" width="13.5703125" style="2" customWidth="1"/>
    <col min="7" max="7" width="12.140625" style="2" customWidth="1"/>
    <col min="8" max="8" width="12.85546875" style="2" customWidth="1"/>
    <col min="9" max="9" width="12.85546875" style="2" hidden="1" customWidth="1"/>
    <col min="10" max="10" width="13.28515625" style="2" hidden="1" customWidth="1"/>
    <col min="11" max="11" width="11" hidden="1" customWidth="1"/>
    <col min="12" max="12" width="13" hidden="1" customWidth="1"/>
    <col min="13" max="13" width="0.140625" customWidth="1"/>
  </cols>
  <sheetData>
    <row r="1" spans="1:13">
      <c r="D1" s="1" t="s">
        <v>0</v>
      </c>
    </row>
    <row r="3" spans="1:13" ht="38.25">
      <c r="A3" s="3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7" t="s">
        <v>9</v>
      </c>
      <c r="J3" s="8" t="s">
        <v>10</v>
      </c>
      <c r="K3" s="9" t="s">
        <v>11</v>
      </c>
      <c r="L3" s="10" t="s">
        <v>12</v>
      </c>
    </row>
    <row r="4" spans="1:13">
      <c r="A4" s="11">
        <v>1</v>
      </c>
      <c r="B4" s="12" t="s">
        <v>13</v>
      </c>
      <c r="C4" s="13">
        <f>12291.59+22138.75</f>
        <v>34430.339999999997</v>
      </c>
      <c r="D4" s="14">
        <f>C4+[1]ноябрь!D3</f>
        <v>383801.02999999991</v>
      </c>
      <c r="E4" s="15">
        <f>11947.13+25603.83</f>
        <v>37550.959999999999</v>
      </c>
      <c r="F4" s="14">
        <f>E4+[1]ноябрь!F3</f>
        <v>359193.35000000003</v>
      </c>
      <c r="G4" s="14">
        <f>E4-C4</f>
        <v>3120.6200000000026</v>
      </c>
      <c r="H4" s="16">
        <f>F4-D4</f>
        <v>-24607.679999999877</v>
      </c>
      <c r="I4" s="15"/>
      <c r="J4" s="16">
        <f>I4+[1]ноябрь!J3</f>
        <v>0</v>
      </c>
      <c r="K4" s="13"/>
      <c r="L4" s="14">
        <f>K4+[1]ноябрь!L3</f>
        <v>0</v>
      </c>
    </row>
    <row r="5" spans="1:13">
      <c r="A5" s="11">
        <f>A4+1</f>
        <v>2</v>
      </c>
      <c r="B5" s="12" t="s">
        <v>14</v>
      </c>
      <c r="C5" s="13">
        <f>36449.67+65650.72</f>
        <v>102100.39</v>
      </c>
      <c r="D5" s="14">
        <f>C5+[1]ноябрь!D4</f>
        <v>789975.46000000008</v>
      </c>
      <c r="E5" s="15">
        <f>40012.56+82143.37</f>
        <v>122155.93</v>
      </c>
      <c r="F5" s="14">
        <f>E5+[1]ноябрь!F4</f>
        <v>724234.55</v>
      </c>
      <c r="G5" s="14">
        <f t="shared" ref="G5:H23" si="0">E5-C5</f>
        <v>20055.539999999994</v>
      </c>
      <c r="H5" s="16">
        <f t="shared" si="0"/>
        <v>-65740.910000000033</v>
      </c>
      <c r="I5" s="15">
        <v>205685.1</v>
      </c>
      <c r="J5" s="16">
        <f>I5+[1]ноябрь!J4</f>
        <v>2100619.59</v>
      </c>
      <c r="K5" s="13"/>
      <c r="L5" s="14">
        <f>K5+[1]ноябрь!L4</f>
        <v>1516830.25</v>
      </c>
      <c r="M5" s="17">
        <f>L5-J5</f>
        <v>-583789.33999999985</v>
      </c>
    </row>
    <row r="6" spans="1:13">
      <c r="A6" s="11">
        <f t="shared" ref="A6:A23" si="1">A5+1</f>
        <v>3</v>
      </c>
      <c r="B6" s="12" t="s">
        <v>15</v>
      </c>
      <c r="C6" s="13">
        <f>20951.28+24177.48</f>
        <v>45128.759999999995</v>
      </c>
      <c r="D6" s="14">
        <f>C6+[1]ноябрь!D5</f>
        <v>608975.71</v>
      </c>
      <c r="E6" s="15">
        <f>18295.78+33737.37</f>
        <v>52033.15</v>
      </c>
      <c r="F6" s="14">
        <f>E6+[1]ноябрь!F5</f>
        <v>555416.80000000005</v>
      </c>
      <c r="G6" s="14">
        <f t="shared" si="0"/>
        <v>6904.3900000000067</v>
      </c>
      <c r="H6" s="16">
        <f t="shared" si="0"/>
        <v>-53558.909999999916</v>
      </c>
      <c r="I6" s="15"/>
      <c r="J6" s="16">
        <f>I6+[1]ноябрь!J5</f>
        <v>0</v>
      </c>
      <c r="K6" s="13"/>
      <c r="L6" s="14">
        <f>K6+[1]ноябрь!L5</f>
        <v>0</v>
      </c>
    </row>
    <row r="7" spans="1:13">
      <c r="A7" s="11">
        <f t="shared" si="1"/>
        <v>4</v>
      </c>
      <c r="B7" s="12" t="s">
        <v>16</v>
      </c>
      <c r="C7" s="13">
        <f>3482.32+4192.07</f>
        <v>7674.3899999999994</v>
      </c>
      <c r="D7" s="14">
        <f>C7+[1]ноябрь!D6</f>
        <v>91205.62000000001</v>
      </c>
      <c r="E7" s="15">
        <f>3338.24+5701.34</f>
        <v>9039.58</v>
      </c>
      <c r="F7" s="14">
        <f>E7+[1]ноябрь!F6</f>
        <v>83316.430000000008</v>
      </c>
      <c r="G7" s="14">
        <f t="shared" si="0"/>
        <v>1365.1900000000005</v>
      </c>
      <c r="H7" s="16">
        <f t="shared" si="0"/>
        <v>-7889.1900000000023</v>
      </c>
      <c r="I7" s="15"/>
      <c r="J7" s="16">
        <f>I7+[1]ноябрь!J6</f>
        <v>0</v>
      </c>
      <c r="K7" s="13"/>
      <c r="L7" s="14">
        <f>K7+[1]ноябрь!L6</f>
        <v>0</v>
      </c>
    </row>
    <row r="8" spans="1:13">
      <c r="A8" s="11">
        <f t="shared" si="1"/>
        <v>5</v>
      </c>
      <c r="B8" s="18" t="s">
        <v>17</v>
      </c>
      <c r="C8" s="13">
        <f>1674.35+3015.76</f>
        <v>4690.1100000000006</v>
      </c>
      <c r="D8" s="14">
        <f>C8+[1]ноябрь!D7</f>
        <v>56282.34</v>
      </c>
      <c r="E8" s="15">
        <f>1651.28+3537.79</f>
        <v>5189.07</v>
      </c>
      <c r="F8" s="14">
        <f>E8+[1]ноябрь!F7</f>
        <v>53050.75</v>
      </c>
      <c r="G8" s="14">
        <f t="shared" si="0"/>
        <v>498.95999999999913</v>
      </c>
      <c r="H8" s="16">
        <f t="shared" si="0"/>
        <v>-3231.5899999999965</v>
      </c>
      <c r="I8" s="15"/>
      <c r="J8" s="16">
        <f>I8+[1]ноябрь!J7</f>
        <v>0</v>
      </c>
      <c r="K8" s="13"/>
      <c r="L8" s="14">
        <f>K8+[1]ноябрь!L7</f>
        <v>0</v>
      </c>
    </row>
    <row r="9" spans="1:13">
      <c r="A9" s="11">
        <f t="shared" si="1"/>
        <v>6</v>
      </c>
      <c r="B9" s="12" t="s">
        <v>18</v>
      </c>
      <c r="C9" s="13"/>
      <c r="D9" s="14">
        <f>C9+[1]ноябрь!D8</f>
        <v>0</v>
      </c>
      <c r="E9" s="15"/>
      <c r="F9" s="14">
        <f>E9+[1]ноябрь!F8</f>
        <v>0</v>
      </c>
      <c r="G9" s="14">
        <f t="shared" si="0"/>
        <v>0</v>
      </c>
      <c r="H9" s="16">
        <f t="shared" si="0"/>
        <v>0</v>
      </c>
      <c r="I9" s="15"/>
      <c r="J9" s="16">
        <f>I9+[1]ноябрь!J8</f>
        <v>0</v>
      </c>
      <c r="K9" s="13"/>
      <c r="L9" s="14">
        <f>K9+[1]ноябрь!L8</f>
        <v>0</v>
      </c>
    </row>
    <row r="10" spans="1:13">
      <c r="A10" s="11">
        <f t="shared" si="1"/>
        <v>7</v>
      </c>
      <c r="B10" s="12" t="s">
        <v>19</v>
      </c>
      <c r="C10" s="13">
        <f>13073.94+15281.95</f>
        <v>28355.89</v>
      </c>
      <c r="D10" s="14">
        <f>C10+[1]ноябрь!D9</f>
        <v>585068.91999999993</v>
      </c>
      <c r="E10" s="15">
        <f>12571.37+26297.41</f>
        <v>38868.78</v>
      </c>
      <c r="F10" s="14">
        <f>E10+[1]ноябрь!F9</f>
        <v>561861.31999999995</v>
      </c>
      <c r="G10" s="14">
        <f t="shared" si="0"/>
        <v>10512.89</v>
      </c>
      <c r="H10" s="16">
        <f t="shared" si="0"/>
        <v>-23207.599999999977</v>
      </c>
      <c r="I10" s="15">
        <v>79558.92</v>
      </c>
      <c r="J10" s="16">
        <f>I10+[1]ноябрь!J9</f>
        <v>695133.96000000008</v>
      </c>
      <c r="K10" s="13"/>
      <c r="L10" s="14">
        <f>K10+[1]ноябрь!L9</f>
        <v>0</v>
      </c>
    </row>
    <row r="11" spans="1:13">
      <c r="A11" s="11">
        <f t="shared" si="1"/>
        <v>8</v>
      </c>
      <c r="B11" s="12" t="s">
        <v>20</v>
      </c>
      <c r="C11" s="13">
        <f>7574.28+8913.65</f>
        <v>16487.93</v>
      </c>
      <c r="D11" s="14">
        <f>C11+[1]ноябрь!D10</f>
        <v>222686.95</v>
      </c>
      <c r="E11" s="15">
        <f>7278.35+14473.34</f>
        <v>21751.690000000002</v>
      </c>
      <c r="F11" s="14">
        <f>E11+[1]ноябрь!F10</f>
        <v>213202.29</v>
      </c>
      <c r="G11" s="14">
        <f t="shared" si="0"/>
        <v>5263.760000000002</v>
      </c>
      <c r="H11" s="16">
        <f t="shared" si="0"/>
        <v>-9484.6600000000035</v>
      </c>
      <c r="I11" s="15">
        <v>13466.25</v>
      </c>
      <c r="J11" s="16">
        <f>I11+[1]ноябрь!J10</f>
        <v>251802.52</v>
      </c>
      <c r="K11" s="13">
        <v>13466.25</v>
      </c>
      <c r="L11" s="14">
        <f>K11+[1]ноябрь!L10</f>
        <v>100752.56</v>
      </c>
      <c r="M11" s="17">
        <f>L11-J11</f>
        <v>-151049.96</v>
      </c>
    </row>
    <row r="12" spans="1:13">
      <c r="A12" s="11">
        <f t="shared" si="1"/>
        <v>9</v>
      </c>
      <c r="B12" s="12" t="s">
        <v>21</v>
      </c>
      <c r="C12" s="13">
        <v>-1536.83</v>
      </c>
      <c r="D12" s="14">
        <f>C12+[1]ноябрь!D11</f>
        <v>150982.85</v>
      </c>
      <c r="E12" s="15">
        <f>-323.45+1103.08</f>
        <v>779.62999999999988</v>
      </c>
      <c r="F12" s="14">
        <f>E12+[1]ноябрь!F11</f>
        <v>160254.06</v>
      </c>
      <c r="G12" s="14">
        <f t="shared" si="0"/>
        <v>2316.46</v>
      </c>
      <c r="H12" s="16">
        <f t="shared" si="0"/>
        <v>9271.2099999999919</v>
      </c>
      <c r="I12" s="15">
        <v>13498.5</v>
      </c>
      <c r="J12" s="16">
        <f>I12+[1]ноябрь!J11</f>
        <v>263275.68999999994</v>
      </c>
      <c r="K12" s="13">
        <v>28967.9</v>
      </c>
      <c r="L12" s="14">
        <f>K12+[1]ноябрь!L11</f>
        <v>257383.16999999998</v>
      </c>
      <c r="M12" s="17">
        <f>L12-J12</f>
        <v>-5892.5199999999604</v>
      </c>
    </row>
    <row r="13" spans="1:13">
      <c r="A13" s="11">
        <f t="shared" si="1"/>
        <v>10</v>
      </c>
      <c r="B13" s="12" t="s">
        <v>22</v>
      </c>
      <c r="C13" s="13">
        <v>-1026.23</v>
      </c>
      <c r="D13" s="14">
        <f>C13+[1]ноябрь!D12</f>
        <v>103019.25</v>
      </c>
      <c r="E13" s="15">
        <f>-394.6+343.82</f>
        <v>-50.78000000000003</v>
      </c>
      <c r="F13" s="14">
        <f>E13+[1]ноябрь!F12</f>
        <v>102131.61</v>
      </c>
      <c r="G13" s="14">
        <f t="shared" si="0"/>
        <v>975.45</v>
      </c>
      <c r="H13" s="16">
        <f t="shared" si="0"/>
        <v>-887.63999999999942</v>
      </c>
      <c r="I13" s="15">
        <v>15469.4</v>
      </c>
      <c r="J13" s="16">
        <f>I13+[1]ноябрь!J12</f>
        <v>312655.84000000003</v>
      </c>
      <c r="K13" s="13"/>
      <c r="L13" s="14">
        <f>K13+[1]ноябрь!L12</f>
        <v>0</v>
      </c>
    </row>
    <row r="14" spans="1:13">
      <c r="A14" s="11">
        <f t="shared" si="1"/>
        <v>11</v>
      </c>
      <c r="B14" s="12" t="s">
        <v>23</v>
      </c>
      <c r="C14" s="13">
        <f>6593.59+11875.93</f>
        <v>18469.52</v>
      </c>
      <c r="D14" s="14">
        <f>C14+[1]ноябрь!D13</f>
        <v>221639.25999999998</v>
      </c>
      <c r="E14" s="15">
        <f>6502.71+13931.12</f>
        <v>20433.830000000002</v>
      </c>
      <c r="F14" s="14">
        <f>E14+[1]ноябрь!F13</f>
        <v>209187.94</v>
      </c>
      <c r="G14" s="14">
        <f t="shared" si="0"/>
        <v>1964.3100000000013</v>
      </c>
      <c r="H14" s="16">
        <f t="shared" si="0"/>
        <v>-12451.319999999978</v>
      </c>
      <c r="I14" s="15"/>
      <c r="J14" s="16">
        <f>I14+[1]ноябрь!J13</f>
        <v>0</v>
      </c>
      <c r="K14" s="13"/>
      <c r="L14" s="14">
        <f>K14+[1]ноябрь!L13</f>
        <v>0</v>
      </c>
    </row>
    <row r="15" spans="1:13">
      <c r="A15" s="11">
        <f t="shared" si="1"/>
        <v>12</v>
      </c>
      <c r="B15" s="12" t="s">
        <v>24</v>
      </c>
      <c r="C15" s="13">
        <f>1531.61+2758.56</f>
        <v>4290.17</v>
      </c>
      <c r="D15" s="14">
        <f>C15+[1]ноябрь!D14</f>
        <v>51483.12999999999</v>
      </c>
      <c r="E15" s="15">
        <f>1510.51+3236.08</f>
        <v>4746.59</v>
      </c>
      <c r="F15" s="14">
        <f>E15+[1]ноябрь!F14</f>
        <v>48526.97</v>
      </c>
      <c r="G15" s="14">
        <f t="shared" si="0"/>
        <v>456.42000000000007</v>
      </c>
      <c r="H15" s="16">
        <f t="shared" si="0"/>
        <v>-2956.1599999999889</v>
      </c>
      <c r="I15" s="15"/>
      <c r="J15" s="16">
        <f>I15+[1]ноябрь!J14</f>
        <v>0</v>
      </c>
      <c r="K15" s="13"/>
      <c r="L15" s="14">
        <f>K15+[1]ноябрь!L14</f>
        <v>0</v>
      </c>
    </row>
    <row r="16" spans="1:13">
      <c r="A16" s="11">
        <f t="shared" si="1"/>
        <v>13</v>
      </c>
      <c r="B16" s="12" t="s">
        <v>25</v>
      </c>
      <c r="C16" s="13">
        <f>726.86+1309.14</f>
        <v>2036</v>
      </c>
      <c r="D16" s="14">
        <f>C16+[1]ноябрь!D15</f>
        <v>22106.560000000001</v>
      </c>
      <c r="E16" s="15">
        <f>703.01+1506.46</f>
        <v>2209.4700000000003</v>
      </c>
      <c r="F16" s="14">
        <f>E16+[1]ноябрь!F15</f>
        <v>20587.650000000001</v>
      </c>
      <c r="G16" s="14">
        <f t="shared" si="0"/>
        <v>173.47000000000025</v>
      </c>
      <c r="H16" s="16">
        <f t="shared" si="0"/>
        <v>-1518.9099999999999</v>
      </c>
      <c r="I16" s="15"/>
      <c r="J16" s="16">
        <f>I16+[1]ноябрь!J15</f>
        <v>0</v>
      </c>
      <c r="K16" s="13"/>
      <c r="L16" s="14">
        <f>K16+[1]ноябрь!L15</f>
        <v>0</v>
      </c>
    </row>
    <row r="17" spans="1:12">
      <c r="A17" s="11">
        <f t="shared" si="1"/>
        <v>14</v>
      </c>
      <c r="B17" s="12" t="s">
        <v>26</v>
      </c>
      <c r="C17" s="13"/>
      <c r="D17" s="14">
        <f>C17+[1]ноябрь!D16</f>
        <v>0</v>
      </c>
      <c r="E17" s="15"/>
      <c r="F17" s="14">
        <f>E17+[1]ноябрь!F16</f>
        <v>0</v>
      </c>
      <c r="G17" s="14">
        <f t="shared" si="0"/>
        <v>0</v>
      </c>
      <c r="H17" s="16">
        <f t="shared" si="0"/>
        <v>0</v>
      </c>
      <c r="I17" s="15"/>
      <c r="J17" s="16">
        <f>I17+[1]ноябрь!J16</f>
        <v>0</v>
      </c>
      <c r="K17" s="13"/>
      <c r="L17" s="14">
        <f>K17+[1]ноябрь!L16</f>
        <v>0</v>
      </c>
    </row>
    <row r="18" spans="1:12">
      <c r="A18" s="11">
        <f t="shared" si="1"/>
        <v>15</v>
      </c>
      <c r="B18" s="12" t="str">
        <f>[1]ноябрь!B17</f>
        <v>Отопление общ. Нужд.</v>
      </c>
      <c r="C18" s="13">
        <f>7347.42+13233.86</f>
        <v>20581.28</v>
      </c>
      <c r="D18" s="14">
        <f>C18+[1]ноябрь!D17</f>
        <v>116382.34</v>
      </c>
      <c r="E18" s="15">
        <f>23662.72+47556.15</f>
        <v>71218.87</v>
      </c>
      <c r="F18" s="14">
        <f>E18+[1]ноябрь!F17</f>
        <v>82591.31</v>
      </c>
      <c r="G18" s="14">
        <f t="shared" si="0"/>
        <v>50637.59</v>
      </c>
      <c r="H18" s="16">
        <f t="shared" si="0"/>
        <v>-33791.03</v>
      </c>
      <c r="I18" s="15"/>
      <c r="J18" s="16">
        <f>I18+[1]ноябрь!J17</f>
        <v>0</v>
      </c>
      <c r="K18" s="13"/>
      <c r="L18" s="14">
        <f>K18+[1]ноябрь!L17</f>
        <v>0</v>
      </c>
    </row>
    <row r="19" spans="1:12">
      <c r="A19" s="11">
        <f t="shared" si="1"/>
        <v>16</v>
      </c>
      <c r="B19" s="12" t="str">
        <f>[1]ноябрь!B18</f>
        <v>Горячее водосн. на общед. Нужд.</v>
      </c>
      <c r="C19" s="13">
        <f>3503.92+6312.02</f>
        <v>9815.94</v>
      </c>
      <c r="D19" s="14">
        <f>C19+[1]ноябрь!D18</f>
        <v>55515.94</v>
      </c>
      <c r="E19" s="15">
        <f>11288.75+22686.14</f>
        <v>33974.89</v>
      </c>
      <c r="F19" s="14">
        <f>E19+[1]ноябрь!F18</f>
        <v>39399.360000000001</v>
      </c>
      <c r="G19" s="14">
        <f t="shared" si="0"/>
        <v>24158.949999999997</v>
      </c>
      <c r="H19" s="16">
        <f t="shared" si="0"/>
        <v>-16116.580000000002</v>
      </c>
      <c r="I19" s="15"/>
      <c r="J19" s="16">
        <f>I19+[1]ноябрь!J18</f>
        <v>0</v>
      </c>
      <c r="K19" s="13"/>
      <c r="L19" s="14">
        <f>K19+[1]ноябрь!L18</f>
        <v>0</v>
      </c>
    </row>
    <row r="20" spans="1:12">
      <c r="A20" s="11">
        <f t="shared" si="1"/>
        <v>17</v>
      </c>
      <c r="B20" s="12" t="str">
        <f>[1]ноябрь!B19</f>
        <v>Электроснабжение (общедом. Н.)</v>
      </c>
      <c r="C20" s="13">
        <f>12075.01+21756.54</f>
        <v>33831.550000000003</v>
      </c>
      <c r="D20" s="14">
        <f>C20+[1]ноябрь!D19</f>
        <v>120383.79</v>
      </c>
      <c r="E20" s="15">
        <f>9821.09+24102.45</f>
        <v>33923.54</v>
      </c>
      <c r="F20" s="14">
        <f>E20+[1]ноябрь!F19</f>
        <v>71315.670000000013</v>
      </c>
      <c r="G20" s="14">
        <f t="shared" si="0"/>
        <v>91.989999999997963</v>
      </c>
      <c r="H20" s="16">
        <f t="shared" si="0"/>
        <v>-49068.119999999981</v>
      </c>
      <c r="I20" s="15"/>
      <c r="J20" s="16">
        <f>I20+[1]ноябрь!J19</f>
        <v>0</v>
      </c>
      <c r="K20" s="13"/>
      <c r="L20" s="14">
        <f>K20+[1]ноябрь!L19</f>
        <v>0</v>
      </c>
    </row>
    <row r="21" spans="1:12">
      <c r="A21" s="11">
        <f t="shared" si="1"/>
        <v>18</v>
      </c>
      <c r="B21" s="12" t="str">
        <f>[1]ноябрь!B20</f>
        <v>Эксплуатация коллективных</v>
      </c>
      <c r="C21" s="13">
        <f>1051.34+1893.61</f>
        <v>2944.95</v>
      </c>
      <c r="D21" s="14">
        <f>C21+[1]ноябрь!D20</f>
        <v>33690.74</v>
      </c>
      <c r="E21" s="15">
        <f>1036.84+2147.77</f>
        <v>3184.6099999999997</v>
      </c>
      <c r="F21" s="14">
        <f>E21+[1]ноябрь!F20</f>
        <v>29029.398999999998</v>
      </c>
      <c r="G21" s="14">
        <f t="shared" si="0"/>
        <v>239.65999999999985</v>
      </c>
      <c r="H21" s="16">
        <f t="shared" si="0"/>
        <v>-4661.3410000000003</v>
      </c>
      <c r="I21" s="15"/>
      <c r="J21" s="16">
        <f>I21+[1]ноябрь!J20</f>
        <v>0</v>
      </c>
      <c r="K21" s="13"/>
      <c r="L21" s="14">
        <f>K21+[1]ноябрь!L20</f>
        <v>0</v>
      </c>
    </row>
    <row r="22" spans="1:12">
      <c r="A22" s="11">
        <f t="shared" si="1"/>
        <v>19</v>
      </c>
      <c r="B22" s="12" t="str">
        <f>[1]ноябрь!B21</f>
        <v>Водоотведение (кв)</v>
      </c>
      <c r="C22" s="13">
        <f>12840.36+17557.42</f>
        <v>30397.78</v>
      </c>
      <c r="D22" s="14">
        <f>C22+[1]ноябрь!D21</f>
        <v>121380.65</v>
      </c>
      <c r="E22" s="15">
        <f>11623.02+21531.44</f>
        <v>33154.46</v>
      </c>
      <c r="F22" s="14">
        <f>E22+[1]ноябрь!F21</f>
        <v>90175.45</v>
      </c>
      <c r="G22" s="14">
        <f t="shared" si="0"/>
        <v>2756.6800000000003</v>
      </c>
      <c r="H22" s="16">
        <f t="shared" si="0"/>
        <v>-31205.199999999997</v>
      </c>
      <c r="I22" s="15"/>
      <c r="J22" s="16">
        <f>I22+[1]ноябрь!J21</f>
        <v>0</v>
      </c>
      <c r="K22" s="13"/>
      <c r="L22" s="14">
        <f>K22+[1]ноябрь!L21</f>
        <v>0</v>
      </c>
    </row>
    <row r="23" spans="1:12">
      <c r="A23" s="11">
        <f t="shared" si="1"/>
        <v>20</v>
      </c>
      <c r="B23" s="12" t="str">
        <f>[1]ноябрь!B22</f>
        <v>Водоотведение (общедом. н)</v>
      </c>
      <c r="C23" s="13">
        <f>880.65+1586.47</f>
        <v>2467.12</v>
      </c>
      <c r="D23" s="14">
        <f>C23+[1]ноябрь!D22</f>
        <v>26642.899999999998</v>
      </c>
      <c r="E23" s="15">
        <f>1008.83+1903.68</f>
        <v>2912.51</v>
      </c>
      <c r="F23" s="14">
        <f>E23+[1]ноябрь!F22</f>
        <v>21647.440000000002</v>
      </c>
      <c r="G23" s="14">
        <f t="shared" si="0"/>
        <v>445.39000000000033</v>
      </c>
      <c r="H23" s="16">
        <f t="shared" si="0"/>
        <v>-4995.4599999999955</v>
      </c>
      <c r="I23" s="15"/>
      <c r="J23" s="16">
        <f>I23+[1]ноябрь!J22</f>
        <v>0</v>
      </c>
      <c r="K23" s="13"/>
      <c r="L23" s="14">
        <f>K23+[1]ноябрь!L22</f>
        <v>0</v>
      </c>
    </row>
    <row r="24" spans="1:12" ht="14.25">
      <c r="A24" s="19"/>
      <c r="B24" s="20" t="s">
        <v>27</v>
      </c>
      <c r="C24" s="21">
        <f t="shared" ref="C24:L24" si="2">SUM(C4:C23)</f>
        <v>361139.05999999994</v>
      </c>
      <c r="D24" s="21">
        <f t="shared" si="2"/>
        <v>3761223.44</v>
      </c>
      <c r="E24" s="22">
        <f t="shared" si="2"/>
        <v>493076.77999999997</v>
      </c>
      <c r="F24" s="21">
        <f t="shared" si="2"/>
        <v>3425122.3490000004</v>
      </c>
      <c r="G24" s="21">
        <f t="shared" si="2"/>
        <v>131937.72</v>
      </c>
      <c r="H24" s="22">
        <f t="shared" si="2"/>
        <v>-336101.09099999984</v>
      </c>
      <c r="I24" s="22">
        <f t="shared" si="2"/>
        <v>327678.17000000004</v>
      </c>
      <c r="J24" s="22">
        <f t="shared" si="2"/>
        <v>3623487.5999999996</v>
      </c>
      <c r="K24" s="21">
        <f t="shared" si="2"/>
        <v>42434.15</v>
      </c>
      <c r="L24" s="21">
        <f t="shared" si="2"/>
        <v>1874965.98</v>
      </c>
    </row>
    <row r="26" spans="1:12" ht="15.75">
      <c r="B26" s="23" t="s">
        <v>28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Карлсуня</dc:creator>
  <cp:lastModifiedBy>Карлсуня</cp:lastModifiedBy>
  <dcterms:created xsi:type="dcterms:W3CDTF">2013-03-14T14:17:51Z</dcterms:created>
  <dcterms:modified xsi:type="dcterms:W3CDTF">2013-03-14T14:19:15Z</dcterms:modified>
</cp:coreProperties>
</file>