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08" firstSheet="1" activeTab="12"/>
  </bookViews>
  <sheets>
    <sheet name="Январь (2)" sheetId="4" state="hidden" r:id="rId1"/>
    <sheet name="Январь" sheetId="1" r:id="rId2"/>
    <sheet name="Февраль" sheetId="2" r:id="rId3"/>
    <sheet name="Март" sheetId="3" r:id="rId4"/>
    <sheet name="Апрель" sheetId="6" r:id="rId5"/>
    <sheet name="Май" sheetId="7" r:id="rId6"/>
    <sheet name="Июнь" sheetId="8" r:id="rId7"/>
    <sheet name="Июль" sheetId="9" r:id="rId8"/>
    <sheet name="Август" sheetId="10" r:id="rId9"/>
    <sheet name="Сентябрь" sheetId="11" r:id="rId10"/>
    <sheet name="Октябрь" sheetId="12" r:id="rId11"/>
    <sheet name="Ноябрь" sheetId="13" r:id="rId12"/>
    <sheet name="Декабрь18" sheetId="15" r:id="rId13"/>
    <sheet name="Январь19" sheetId="16" r:id="rId14"/>
  </sheets>
  <externalReferences>
    <externalReference r:id="rId15"/>
  </externalReferences>
  <calcPr calcId="125725" refMode="R1C1"/>
</workbook>
</file>

<file path=xl/calcChain.xml><?xml version="1.0" encoding="utf-8"?>
<calcChain xmlns="http://schemas.openxmlformats.org/spreadsheetml/2006/main">
  <c r="E20" i="15"/>
  <c r="C20"/>
  <c r="L4" i="16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I29"/>
  <c r="E29"/>
  <c r="C29"/>
  <c r="I28"/>
  <c r="E28"/>
  <c r="C28"/>
  <c r="I27"/>
  <c r="E27"/>
  <c r="C27"/>
  <c r="E26"/>
  <c r="C26"/>
  <c r="K23"/>
  <c r="I23"/>
  <c r="E23"/>
  <c r="C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J28"/>
  <c r="G9"/>
  <c r="B9"/>
  <c r="G8"/>
  <c r="B8"/>
  <c r="G7"/>
  <c r="B7"/>
  <c r="G6"/>
  <c r="B6"/>
  <c r="G5"/>
  <c r="B5"/>
  <c r="J29"/>
  <c r="G4"/>
  <c r="G29" s="1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L23"/>
  <c r="J23"/>
  <c r="G3"/>
  <c r="B3"/>
  <c r="E20" i="13"/>
  <c r="C20"/>
  <c r="E20" i="12"/>
  <c r="C20"/>
  <c r="C9"/>
  <c r="E20" i="11"/>
  <c r="C20"/>
  <c r="E20" i="10"/>
  <c r="C20"/>
  <c r="E20" i="9"/>
  <c r="C20"/>
  <c r="E16" i="8"/>
  <c r="C16"/>
  <c r="E30" i="1"/>
  <c r="C30"/>
  <c r="E30" i="2"/>
  <c r="C30"/>
  <c r="E33" i="3"/>
  <c r="C33"/>
  <c r="G26" i="16" l="1"/>
  <c r="G28"/>
  <c r="J27"/>
  <c r="G23"/>
  <c r="G27"/>
  <c r="I29" i="15"/>
  <c r="I28"/>
  <c r="I27"/>
  <c r="K23"/>
  <c r="I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8"/>
  <c r="C27"/>
  <c r="B9"/>
  <c r="G8"/>
  <c r="C28"/>
  <c r="B8"/>
  <c r="G7"/>
  <c r="B7"/>
  <c r="G6"/>
  <c r="B6"/>
  <c r="G5"/>
  <c r="B5"/>
  <c r="E29"/>
  <c r="C29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6"/>
  <c r="C26"/>
  <c r="B3"/>
  <c r="I29" i="13"/>
  <c r="I28"/>
  <c r="I27"/>
  <c r="I26"/>
  <c r="K23"/>
  <c r="I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8"/>
  <c r="C27"/>
  <c r="B9"/>
  <c r="G8"/>
  <c r="C28"/>
  <c r="B8"/>
  <c r="G7"/>
  <c r="B7"/>
  <c r="G6"/>
  <c r="B6"/>
  <c r="G5"/>
  <c r="B5"/>
  <c r="E29"/>
  <c r="C29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I29" i="12"/>
  <c r="I28"/>
  <c r="I27"/>
  <c r="I26"/>
  <c r="K23"/>
  <c r="I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8"/>
  <c r="C27"/>
  <c r="B9"/>
  <c r="G8"/>
  <c r="C28"/>
  <c r="B8"/>
  <c r="G7"/>
  <c r="B7"/>
  <c r="G6"/>
  <c r="B6"/>
  <c r="G5"/>
  <c r="B5"/>
  <c r="E29"/>
  <c r="C29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I29" i="11"/>
  <c r="I28"/>
  <c r="I27"/>
  <c r="K23"/>
  <c r="I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8"/>
  <c r="C27"/>
  <c r="B9"/>
  <c r="G8"/>
  <c r="C28"/>
  <c r="B8"/>
  <c r="G7"/>
  <c r="B7"/>
  <c r="G6"/>
  <c r="B6"/>
  <c r="E29"/>
  <c r="B5"/>
  <c r="C29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6"/>
  <c r="C26"/>
  <c r="B3"/>
  <c r="I28" i="10"/>
  <c r="I27"/>
  <c r="I26"/>
  <c r="K23"/>
  <c r="I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I28" i="9"/>
  <c r="I27"/>
  <c r="I26"/>
  <c r="K23"/>
  <c r="I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I28" i="8"/>
  <c r="I27"/>
  <c r="I26"/>
  <c r="I25"/>
  <c r="K23"/>
  <c r="I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5"/>
  <c r="C25"/>
  <c r="B3"/>
  <c r="I28" i="7"/>
  <c r="I27"/>
  <c r="I26"/>
  <c r="K23"/>
  <c r="I23"/>
  <c r="G22"/>
  <c r="B22"/>
  <c r="B22" i="8" s="1"/>
  <c r="B22" i="9" s="1"/>
  <c r="G21" i="7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B22" i="2"/>
  <c r="B22" i="3" s="1"/>
  <c r="B22" i="6" s="1"/>
  <c r="E23"/>
  <c r="I23"/>
  <c r="K23"/>
  <c r="I28"/>
  <c r="E28"/>
  <c r="C28"/>
  <c r="I27"/>
  <c r="E27"/>
  <c r="C27"/>
  <c r="I26"/>
  <c r="E26"/>
  <c r="C26"/>
  <c r="C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G26" s="1"/>
  <c r="B9"/>
  <c r="G8"/>
  <c r="G27" s="1"/>
  <c r="B8"/>
  <c r="G7"/>
  <c r="B7"/>
  <c r="G6"/>
  <c r="B6"/>
  <c r="G5"/>
  <c r="B5"/>
  <c r="G4"/>
  <c r="G28" s="1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G3"/>
  <c r="B3"/>
  <c r="I28" i="3"/>
  <c r="I27"/>
  <c r="I26"/>
  <c r="I25"/>
  <c r="K23"/>
  <c r="I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5"/>
  <c r="C25"/>
  <c r="B3"/>
  <c r="I28" i="2"/>
  <c r="I27"/>
  <c r="I26"/>
  <c r="K23"/>
  <c r="I23"/>
  <c r="G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E26"/>
  <c r="C26"/>
  <c r="B9"/>
  <c r="E27"/>
  <c r="C27"/>
  <c r="B8"/>
  <c r="G7"/>
  <c r="B7"/>
  <c r="G6"/>
  <c r="B6"/>
  <c r="G5"/>
  <c r="B5"/>
  <c r="E28"/>
  <c r="C28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E23"/>
  <c r="C23"/>
  <c r="B3"/>
  <c r="I28" i="4"/>
  <c r="E28"/>
  <c r="C28"/>
  <c r="I27"/>
  <c r="E27"/>
  <c r="C27"/>
  <c r="I26"/>
  <c r="E26"/>
  <c r="C26"/>
  <c r="K23"/>
  <c r="I23"/>
  <c r="E23"/>
  <c r="C23"/>
  <c r="L22"/>
  <c r="J22"/>
  <c r="G22"/>
  <c r="F22"/>
  <c r="H22" s="1"/>
  <c r="D22"/>
  <c r="L21"/>
  <c r="J21"/>
  <c r="G21"/>
  <c r="F21"/>
  <c r="H21" s="1"/>
  <c r="D21"/>
  <c r="L20"/>
  <c r="J20"/>
  <c r="G20"/>
  <c r="F20"/>
  <c r="H20" s="1"/>
  <c r="D20"/>
  <c r="L19"/>
  <c r="J19"/>
  <c r="G19"/>
  <c r="F19"/>
  <c r="H19" s="1"/>
  <c r="D19"/>
  <c r="L18"/>
  <c r="J18"/>
  <c r="G18"/>
  <c r="F18"/>
  <c r="H18" s="1"/>
  <c r="D18"/>
  <c r="L17"/>
  <c r="J17"/>
  <c r="G17"/>
  <c r="F17"/>
  <c r="H17" s="1"/>
  <c r="D17"/>
  <c r="L16"/>
  <c r="J16"/>
  <c r="G16"/>
  <c r="F16"/>
  <c r="H16" s="1"/>
  <c r="D16"/>
  <c r="L15"/>
  <c r="J15"/>
  <c r="G15"/>
  <c r="F15"/>
  <c r="H15" s="1"/>
  <c r="D15"/>
  <c r="L14"/>
  <c r="J14"/>
  <c r="G14"/>
  <c r="F14"/>
  <c r="H14" s="1"/>
  <c r="D14"/>
  <c r="L13"/>
  <c r="J13"/>
  <c r="G13"/>
  <c r="F13"/>
  <c r="H13" s="1"/>
  <c r="D13"/>
  <c r="L12"/>
  <c r="J12"/>
  <c r="G12"/>
  <c r="F12"/>
  <c r="H12" s="1"/>
  <c r="D12"/>
  <c r="L11"/>
  <c r="J11"/>
  <c r="G11"/>
  <c r="F11"/>
  <c r="H11" s="1"/>
  <c r="D11"/>
  <c r="L10"/>
  <c r="J10"/>
  <c r="G10"/>
  <c r="F10"/>
  <c r="H10" s="1"/>
  <c r="D10"/>
  <c r="L9"/>
  <c r="J9"/>
  <c r="J26" s="1"/>
  <c r="G9"/>
  <c r="G26" s="1"/>
  <c r="F9"/>
  <c r="F26" s="1"/>
  <c r="D9"/>
  <c r="D26" s="1"/>
  <c r="L8"/>
  <c r="J8"/>
  <c r="J27" s="1"/>
  <c r="G8"/>
  <c r="G27" s="1"/>
  <c r="F8"/>
  <c r="F27" s="1"/>
  <c r="D8"/>
  <c r="D27" s="1"/>
  <c r="L7"/>
  <c r="J7"/>
  <c r="G7"/>
  <c r="F7"/>
  <c r="H7" s="1"/>
  <c r="D7"/>
  <c r="L6"/>
  <c r="J6"/>
  <c r="G6"/>
  <c r="F6"/>
  <c r="H6" s="1"/>
  <c r="D6"/>
  <c r="L5"/>
  <c r="J5"/>
  <c r="G5"/>
  <c r="F5"/>
  <c r="H5" s="1"/>
  <c r="D5"/>
  <c r="L4"/>
  <c r="M4" s="1"/>
  <c r="J4"/>
  <c r="J28" s="1"/>
  <c r="G4"/>
  <c r="G28" s="1"/>
  <c r="F4"/>
  <c r="F28" s="1"/>
  <c r="D4"/>
  <c r="D28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L3"/>
  <c r="L23" s="1"/>
  <c r="J3"/>
  <c r="J23" s="1"/>
  <c r="G3"/>
  <c r="G23" s="1"/>
  <c r="F3"/>
  <c r="F23" s="1"/>
  <c r="D3"/>
  <c r="D23" s="1"/>
  <c r="I28" i="1"/>
  <c r="E28"/>
  <c r="C28"/>
  <c r="I27"/>
  <c r="E27"/>
  <c r="C27"/>
  <c r="I26"/>
  <c r="E26"/>
  <c r="C26"/>
  <c r="K23"/>
  <c r="I23"/>
  <c r="E23"/>
  <c r="C23"/>
  <c r="L22"/>
  <c r="L22" i="2" s="1"/>
  <c r="L22" i="3" s="1"/>
  <c r="L22" i="6" s="1"/>
  <c r="L22" i="7" s="1"/>
  <c r="L22" i="8" s="1"/>
  <c r="L22" i="9" s="1"/>
  <c r="L22" i="10" s="1"/>
  <c r="L22" i="11" s="1"/>
  <c r="L22" i="12" s="1"/>
  <c r="L22" i="13" s="1"/>
  <c r="L22" i="15" s="1"/>
  <c r="J22" i="1"/>
  <c r="J22" i="2" s="1"/>
  <c r="J22" i="3" s="1"/>
  <c r="J22" i="6" s="1"/>
  <c r="J22" i="7" s="1"/>
  <c r="J22" i="8" s="1"/>
  <c r="J22" i="9" s="1"/>
  <c r="J22" i="10" s="1"/>
  <c r="J22" i="11" s="1"/>
  <c r="J22" i="12" s="1"/>
  <c r="J22" i="13" s="1"/>
  <c r="J22" i="15" s="1"/>
  <c r="G22" i="1"/>
  <c r="F22"/>
  <c r="F22" i="2" s="1"/>
  <c r="F22" i="3" s="1"/>
  <c r="F22" i="6" s="1"/>
  <c r="D22" i="1"/>
  <c r="D22" i="2" s="1"/>
  <c r="D22" i="3" s="1"/>
  <c r="D22" i="6" s="1"/>
  <c r="D22" i="7" s="1"/>
  <c r="D22" i="8" s="1"/>
  <c r="D22" i="9" s="1"/>
  <c r="D22" i="10" s="1"/>
  <c r="D22" i="11" s="1"/>
  <c r="D22" i="12" s="1"/>
  <c r="D22" i="13" s="1"/>
  <c r="D22" i="15" s="1"/>
  <c r="D22" i="16" s="1"/>
  <c r="L21" i="1"/>
  <c r="L21" i="2" s="1"/>
  <c r="L21" i="3" s="1"/>
  <c r="L21" i="6" s="1"/>
  <c r="L21" i="7" s="1"/>
  <c r="L21" i="8" s="1"/>
  <c r="L21" i="9" s="1"/>
  <c r="L21" i="10" s="1"/>
  <c r="L21" i="11" s="1"/>
  <c r="L21" i="12" s="1"/>
  <c r="L21" i="13" s="1"/>
  <c r="L21" i="15" s="1"/>
  <c r="J21" i="1"/>
  <c r="J21" i="2" s="1"/>
  <c r="J21" i="3" s="1"/>
  <c r="J21" i="6" s="1"/>
  <c r="J21" i="7" s="1"/>
  <c r="J21" i="8" s="1"/>
  <c r="J21" i="9" s="1"/>
  <c r="J21" i="10" s="1"/>
  <c r="J21" i="11" s="1"/>
  <c r="J21" i="12" s="1"/>
  <c r="J21" i="13" s="1"/>
  <c r="J21" i="15" s="1"/>
  <c r="G21" i="1"/>
  <c r="F21"/>
  <c r="F21" i="2" s="1"/>
  <c r="F21" i="3" s="1"/>
  <c r="F21" i="6" s="1"/>
  <c r="D21" i="1"/>
  <c r="D21" i="2" s="1"/>
  <c r="D21" i="3" s="1"/>
  <c r="D21" i="6" s="1"/>
  <c r="D21" i="7" s="1"/>
  <c r="D21" i="8" s="1"/>
  <c r="D21" i="9" s="1"/>
  <c r="D21" i="10" s="1"/>
  <c r="D21" i="11" s="1"/>
  <c r="D21" i="12" s="1"/>
  <c r="D21" i="13" s="1"/>
  <c r="D21" i="15" s="1"/>
  <c r="D21" i="16" s="1"/>
  <c r="L20" i="1"/>
  <c r="L20" i="2" s="1"/>
  <c r="L20" i="3" s="1"/>
  <c r="L20" i="6" s="1"/>
  <c r="L20" i="7" s="1"/>
  <c r="L20" i="8" s="1"/>
  <c r="L20" i="9" s="1"/>
  <c r="L20" i="10" s="1"/>
  <c r="L20" i="11" s="1"/>
  <c r="L20" i="12" s="1"/>
  <c r="L20" i="13" s="1"/>
  <c r="L20" i="15" s="1"/>
  <c r="J20" i="1"/>
  <c r="J20" i="2" s="1"/>
  <c r="J20" i="3" s="1"/>
  <c r="J20" i="6" s="1"/>
  <c r="J20" i="7" s="1"/>
  <c r="J20" i="8" s="1"/>
  <c r="J20" i="9" s="1"/>
  <c r="J20" i="10" s="1"/>
  <c r="J20" i="11" s="1"/>
  <c r="J20" i="12" s="1"/>
  <c r="J20" i="13" s="1"/>
  <c r="J20" i="15" s="1"/>
  <c r="G20" i="1"/>
  <c r="F20"/>
  <c r="F20" i="2" s="1"/>
  <c r="F20" i="3" s="1"/>
  <c r="F20" i="6" s="1"/>
  <c r="D20" i="1"/>
  <c r="D20" i="2" s="1"/>
  <c r="D20" i="3" s="1"/>
  <c r="D20" i="6" s="1"/>
  <c r="D20" i="7" s="1"/>
  <c r="D20" i="8" s="1"/>
  <c r="D20" i="9" s="1"/>
  <c r="D20" i="10" s="1"/>
  <c r="D20" i="11" s="1"/>
  <c r="D20" i="12" s="1"/>
  <c r="D20" i="13" s="1"/>
  <c r="D20" i="15" s="1"/>
  <c r="D20" i="16" s="1"/>
  <c r="L19" i="1"/>
  <c r="L19" i="2" s="1"/>
  <c r="L19" i="3" s="1"/>
  <c r="L19" i="6" s="1"/>
  <c r="L19" i="7" s="1"/>
  <c r="L19" i="8" s="1"/>
  <c r="L19" i="9" s="1"/>
  <c r="L19" i="10" s="1"/>
  <c r="L19" i="11" s="1"/>
  <c r="L19" i="12" s="1"/>
  <c r="L19" i="13" s="1"/>
  <c r="L19" i="15" s="1"/>
  <c r="J19" i="1"/>
  <c r="J19" i="2" s="1"/>
  <c r="J19" i="3" s="1"/>
  <c r="J19" i="6" s="1"/>
  <c r="J19" i="7" s="1"/>
  <c r="J19" i="8" s="1"/>
  <c r="J19" i="9" s="1"/>
  <c r="J19" i="10" s="1"/>
  <c r="J19" i="11" s="1"/>
  <c r="J19" i="12" s="1"/>
  <c r="J19" i="13" s="1"/>
  <c r="J19" i="15" s="1"/>
  <c r="G19" i="1"/>
  <c r="F19"/>
  <c r="F19" i="2" s="1"/>
  <c r="F19" i="3" s="1"/>
  <c r="F19" i="6" s="1"/>
  <c r="D19" i="1"/>
  <c r="D19" i="2" s="1"/>
  <c r="D19" i="3" s="1"/>
  <c r="D19" i="6" s="1"/>
  <c r="D19" i="7" s="1"/>
  <c r="D19" i="8" s="1"/>
  <c r="D19" i="9" s="1"/>
  <c r="D19" i="10" s="1"/>
  <c r="D19" i="11" s="1"/>
  <c r="D19" i="12" s="1"/>
  <c r="D19" i="13" s="1"/>
  <c r="D19" i="15" s="1"/>
  <c r="D19" i="16" s="1"/>
  <c r="L18" i="1"/>
  <c r="L18" i="2" s="1"/>
  <c r="L18" i="3" s="1"/>
  <c r="L18" i="6" s="1"/>
  <c r="L18" i="7" s="1"/>
  <c r="L18" i="8" s="1"/>
  <c r="L18" i="9" s="1"/>
  <c r="L18" i="10" s="1"/>
  <c r="L18" i="11" s="1"/>
  <c r="L18" i="12" s="1"/>
  <c r="L18" i="13" s="1"/>
  <c r="L18" i="15" s="1"/>
  <c r="J18" i="1"/>
  <c r="J18" i="2" s="1"/>
  <c r="J18" i="3" s="1"/>
  <c r="J18" i="6" s="1"/>
  <c r="J18" i="7" s="1"/>
  <c r="J18" i="8" s="1"/>
  <c r="J18" i="9" s="1"/>
  <c r="J18" i="10" s="1"/>
  <c r="J18" i="11" s="1"/>
  <c r="J18" i="12" s="1"/>
  <c r="J18" i="13" s="1"/>
  <c r="J18" i="15" s="1"/>
  <c r="G18" i="1"/>
  <c r="F18"/>
  <c r="F18" i="2" s="1"/>
  <c r="F18" i="3" s="1"/>
  <c r="F18" i="6" s="1"/>
  <c r="D18" i="1"/>
  <c r="D18" i="3" s="1"/>
  <c r="D18" i="6" s="1"/>
  <c r="D18" i="7" s="1"/>
  <c r="D18" i="8" s="1"/>
  <c r="D18" i="9" s="1"/>
  <c r="D18" i="10" s="1"/>
  <c r="D18" i="11" s="1"/>
  <c r="D18" i="12" s="1"/>
  <c r="D18" i="13" s="1"/>
  <c r="D18" i="15" s="1"/>
  <c r="D18" i="16" s="1"/>
  <c r="L17" i="1"/>
  <c r="L17" i="2" s="1"/>
  <c r="L17" i="3" s="1"/>
  <c r="L17" i="6" s="1"/>
  <c r="L17" i="7" s="1"/>
  <c r="L17" i="8" s="1"/>
  <c r="L17" i="9" s="1"/>
  <c r="L17" i="10" s="1"/>
  <c r="L17" i="11" s="1"/>
  <c r="L17" i="12" s="1"/>
  <c r="L17" i="13" s="1"/>
  <c r="L17" i="15" s="1"/>
  <c r="J17" i="1"/>
  <c r="J17" i="2" s="1"/>
  <c r="J17" i="3" s="1"/>
  <c r="J17" i="6" s="1"/>
  <c r="J17" i="7" s="1"/>
  <c r="J17" i="8" s="1"/>
  <c r="J17" i="9" s="1"/>
  <c r="J17" i="10" s="1"/>
  <c r="J17" i="11" s="1"/>
  <c r="J17" i="12" s="1"/>
  <c r="J17" i="13" s="1"/>
  <c r="J17" i="15" s="1"/>
  <c r="G17" i="1"/>
  <c r="F17"/>
  <c r="F17" i="2" s="1"/>
  <c r="F17" i="3" s="1"/>
  <c r="F17" i="6" s="1"/>
  <c r="D17" i="1"/>
  <c r="D17" i="2" s="1"/>
  <c r="D17" i="3" s="1"/>
  <c r="D17" i="6" s="1"/>
  <c r="D17" i="7" s="1"/>
  <c r="D17" i="8" s="1"/>
  <c r="D17" i="9" s="1"/>
  <c r="D17" i="10" s="1"/>
  <c r="D17" i="11" s="1"/>
  <c r="D17" i="12" s="1"/>
  <c r="D17" i="13" s="1"/>
  <c r="D17" i="15" s="1"/>
  <c r="D17" i="16" s="1"/>
  <c r="L16" i="1"/>
  <c r="L16" i="2" s="1"/>
  <c r="L16" i="3" s="1"/>
  <c r="L16" i="6" s="1"/>
  <c r="L16" i="7" s="1"/>
  <c r="L16" i="8" s="1"/>
  <c r="L16" i="9" s="1"/>
  <c r="L16" i="10" s="1"/>
  <c r="L16" i="11" s="1"/>
  <c r="L16" i="12" s="1"/>
  <c r="L16" i="13" s="1"/>
  <c r="L16" i="15" s="1"/>
  <c r="J16" i="1"/>
  <c r="J16" i="2" s="1"/>
  <c r="J16" i="3" s="1"/>
  <c r="J16" i="6" s="1"/>
  <c r="J16" i="7" s="1"/>
  <c r="J16" i="8" s="1"/>
  <c r="J16" i="9" s="1"/>
  <c r="J16" i="10" s="1"/>
  <c r="J16" i="11" s="1"/>
  <c r="J16" i="12" s="1"/>
  <c r="J16" i="13" s="1"/>
  <c r="J16" i="15" s="1"/>
  <c r="G16" i="1"/>
  <c r="F16"/>
  <c r="F16" i="2" s="1"/>
  <c r="F16" i="3" s="1"/>
  <c r="F16" i="6" s="1"/>
  <c r="D16" i="1"/>
  <c r="D16" i="2" s="1"/>
  <c r="D16" i="3" s="1"/>
  <c r="D16" i="6" s="1"/>
  <c r="D16" i="7" s="1"/>
  <c r="D16" i="8" s="1"/>
  <c r="D16" i="9" s="1"/>
  <c r="D16" i="10" s="1"/>
  <c r="D16" i="11" s="1"/>
  <c r="D16" i="12" s="1"/>
  <c r="D16" i="13" s="1"/>
  <c r="D16" i="15" s="1"/>
  <c r="D16" i="16" s="1"/>
  <c r="L15" i="1"/>
  <c r="L15" i="2" s="1"/>
  <c r="L15" i="3" s="1"/>
  <c r="L15" i="6" s="1"/>
  <c r="L15" i="7" s="1"/>
  <c r="L15" i="8" s="1"/>
  <c r="L15" i="9" s="1"/>
  <c r="L15" i="10" s="1"/>
  <c r="L15" i="11" s="1"/>
  <c r="L15" i="12" s="1"/>
  <c r="L15" i="13" s="1"/>
  <c r="L15" i="15" s="1"/>
  <c r="J15" i="1"/>
  <c r="J15" i="2" s="1"/>
  <c r="J15" i="3" s="1"/>
  <c r="J15" i="6" s="1"/>
  <c r="J15" i="7" s="1"/>
  <c r="J15" i="8" s="1"/>
  <c r="J15" i="9" s="1"/>
  <c r="J15" i="10" s="1"/>
  <c r="J15" i="11" s="1"/>
  <c r="J15" i="12" s="1"/>
  <c r="J15" i="13" s="1"/>
  <c r="J15" i="15" s="1"/>
  <c r="G15" i="1"/>
  <c r="F15"/>
  <c r="F15" i="2" s="1"/>
  <c r="F15" i="3" s="1"/>
  <c r="F15" i="6" s="1"/>
  <c r="D15" i="1"/>
  <c r="D15" i="2" s="1"/>
  <c r="D15" i="3" s="1"/>
  <c r="D15" i="6" s="1"/>
  <c r="D15" i="7" s="1"/>
  <c r="D15" i="8" s="1"/>
  <c r="D15" i="9" s="1"/>
  <c r="D15" i="10" s="1"/>
  <c r="D15" i="11" s="1"/>
  <c r="D15" i="12" s="1"/>
  <c r="D15" i="13" s="1"/>
  <c r="D15" i="15" s="1"/>
  <c r="D15" i="16" s="1"/>
  <c r="L14" i="1"/>
  <c r="L14" i="2" s="1"/>
  <c r="L14" i="3" s="1"/>
  <c r="L14" i="6" s="1"/>
  <c r="L14" i="7" s="1"/>
  <c r="L14" i="8" s="1"/>
  <c r="L14" i="9" s="1"/>
  <c r="L14" i="10" s="1"/>
  <c r="L14" i="11" s="1"/>
  <c r="L14" i="12" s="1"/>
  <c r="L14" i="13" s="1"/>
  <c r="L14" i="15" s="1"/>
  <c r="J14" i="1"/>
  <c r="J14" i="2" s="1"/>
  <c r="J14" i="3" s="1"/>
  <c r="J14" i="6" s="1"/>
  <c r="J14" i="7" s="1"/>
  <c r="J14" i="8" s="1"/>
  <c r="J14" i="9" s="1"/>
  <c r="J14" i="10" s="1"/>
  <c r="J14" i="11" s="1"/>
  <c r="J14" i="12" s="1"/>
  <c r="J14" i="13" s="1"/>
  <c r="J14" i="15" s="1"/>
  <c r="G14" i="1"/>
  <c r="F14"/>
  <c r="F14" i="2" s="1"/>
  <c r="F14" i="3" s="1"/>
  <c r="F14" i="6" s="1"/>
  <c r="D14" i="1"/>
  <c r="D14" i="2" s="1"/>
  <c r="D14" i="3" s="1"/>
  <c r="D14" i="6" s="1"/>
  <c r="D14" i="7" s="1"/>
  <c r="D14" i="8" s="1"/>
  <c r="D14" i="9" s="1"/>
  <c r="D14" i="10" s="1"/>
  <c r="D14" i="11" s="1"/>
  <c r="D14" i="12" s="1"/>
  <c r="D14" i="13" s="1"/>
  <c r="D14" i="15" s="1"/>
  <c r="D14" i="16" s="1"/>
  <c r="L13" i="1"/>
  <c r="L13" i="2" s="1"/>
  <c r="L13" i="3" s="1"/>
  <c r="L13" i="6" s="1"/>
  <c r="L13" i="7" s="1"/>
  <c r="L13" i="8" s="1"/>
  <c r="L13" i="9" s="1"/>
  <c r="L13" i="10" s="1"/>
  <c r="L13" i="11" s="1"/>
  <c r="L13" i="12" s="1"/>
  <c r="L13" i="13" s="1"/>
  <c r="L13" i="15" s="1"/>
  <c r="J13" i="1"/>
  <c r="J13" i="2" s="1"/>
  <c r="J13" i="3" s="1"/>
  <c r="J13" i="6" s="1"/>
  <c r="J13" i="7" s="1"/>
  <c r="J13" i="8" s="1"/>
  <c r="J13" i="9" s="1"/>
  <c r="J13" i="10" s="1"/>
  <c r="J13" i="11" s="1"/>
  <c r="J13" i="12" s="1"/>
  <c r="J13" i="13" s="1"/>
  <c r="J13" i="15" s="1"/>
  <c r="G13" i="1"/>
  <c r="F13"/>
  <c r="F13" i="2" s="1"/>
  <c r="F13" i="3" s="1"/>
  <c r="F13" i="6" s="1"/>
  <c r="D13" i="1"/>
  <c r="D13" i="2" s="1"/>
  <c r="D13" i="3" s="1"/>
  <c r="D13" i="6" s="1"/>
  <c r="D13" i="7" s="1"/>
  <c r="D13" i="8" s="1"/>
  <c r="D13" i="9" s="1"/>
  <c r="D13" i="10" s="1"/>
  <c r="D13" i="11" s="1"/>
  <c r="D13" i="12" s="1"/>
  <c r="D13" i="13" s="1"/>
  <c r="D13" i="15" s="1"/>
  <c r="D13" i="16" s="1"/>
  <c r="L12" i="1"/>
  <c r="L12" i="2" s="1"/>
  <c r="L12" i="3" s="1"/>
  <c r="L12" i="6" s="1"/>
  <c r="L12" i="7" s="1"/>
  <c r="L12" i="8" s="1"/>
  <c r="L12" i="9" s="1"/>
  <c r="L12" i="10" s="1"/>
  <c r="L12" i="11" s="1"/>
  <c r="L12" i="12" s="1"/>
  <c r="L12" i="13" s="1"/>
  <c r="L12" i="15" s="1"/>
  <c r="J12" i="1"/>
  <c r="J12" i="2" s="1"/>
  <c r="J12" i="3" s="1"/>
  <c r="J12" i="6" s="1"/>
  <c r="J12" i="7" s="1"/>
  <c r="J12" i="8" s="1"/>
  <c r="J12" i="9" s="1"/>
  <c r="J12" i="10" s="1"/>
  <c r="J12" i="11" s="1"/>
  <c r="J12" i="12" s="1"/>
  <c r="J12" i="13" s="1"/>
  <c r="J12" i="15" s="1"/>
  <c r="G12" i="1"/>
  <c r="F12"/>
  <c r="F12" i="2" s="1"/>
  <c r="F12" i="3" s="1"/>
  <c r="F12" i="6" s="1"/>
  <c r="D12" i="1"/>
  <c r="D12" i="2" s="1"/>
  <c r="D12" i="3" s="1"/>
  <c r="D12" i="6" s="1"/>
  <c r="D12" i="7" s="1"/>
  <c r="D12" i="8" s="1"/>
  <c r="D12" i="9" s="1"/>
  <c r="D12" i="10" s="1"/>
  <c r="D12" i="11" s="1"/>
  <c r="D12" i="12" s="1"/>
  <c r="D12" i="13" s="1"/>
  <c r="D12" i="15" s="1"/>
  <c r="D12" i="16" s="1"/>
  <c r="L11" i="1"/>
  <c r="L11" i="2" s="1"/>
  <c r="L11" i="3" s="1"/>
  <c r="L11" i="6" s="1"/>
  <c r="L11" i="7" s="1"/>
  <c r="L11" i="8" s="1"/>
  <c r="L11" i="9" s="1"/>
  <c r="L11" i="10" s="1"/>
  <c r="L11" i="11" s="1"/>
  <c r="L11" i="12" s="1"/>
  <c r="L11" i="13" s="1"/>
  <c r="L11" i="15" s="1"/>
  <c r="J11" i="1"/>
  <c r="J11" i="2" s="1"/>
  <c r="J11" i="3" s="1"/>
  <c r="J11" i="6" s="1"/>
  <c r="J11" i="7" s="1"/>
  <c r="J11" i="8" s="1"/>
  <c r="J11" i="9" s="1"/>
  <c r="J11" i="10" s="1"/>
  <c r="J11" i="11" s="1"/>
  <c r="J11" i="12" s="1"/>
  <c r="J11" i="13" s="1"/>
  <c r="J11" i="15" s="1"/>
  <c r="G11" i="1"/>
  <c r="F11"/>
  <c r="F11" i="2" s="1"/>
  <c r="F11" i="3" s="1"/>
  <c r="F11" i="6" s="1"/>
  <c r="D11" i="1"/>
  <c r="D11" i="2" s="1"/>
  <c r="D11" i="3" s="1"/>
  <c r="D11" i="6" s="1"/>
  <c r="D11" i="7" s="1"/>
  <c r="D11" i="8" s="1"/>
  <c r="D11" i="9" s="1"/>
  <c r="D11" i="10" s="1"/>
  <c r="D11" i="11" s="1"/>
  <c r="D11" i="12" s="1"/>
  <c r="D11" i="13" s="1"/>
  <c r="D11" i="15" s="1"/>
  <c r="D11" i="16" s="1"/>
  <c r="L10" i="1"/>
  <c r="L10" i="2" s="1"/>
  <c r="L10" i="3" s="1"/>
  <c r="L10" i="6" s="1"/>
  <c r="L10" i="7" s="1"/>
  <c r="L10" i="8" s="1"/>
  <c r="L10" i="9" s="1"/>
  <c r="L10" i="10" s="1"/>
  <c r="L10" i="11" s="1"/>
  <c r="L10" i="12" s="1"/>
  <c r="L10" i="13" s="1"/>
  <c r="L10" i="15" s="1"/>
  <c r="J10" i="1"/>
  <c r="J10" i="2" s="1"/>
  <c r="J10" i="3" s="1"/>
  <c r="J10" i="6" s="1"/>
  <c r="J10" i="7" s="1"/>
  <c r="J10" i="8" s="1"/>
  <c r="J10" i="9" s="1"/>
  <c r="J10" i="10" s="1"/>
  <c r="J10" i="11" s="1"/>
  <c r="J10" i="12" s="1"/>
  <c r="J10" i="13" s="1"/>
  <c r="J10" i="15" s="1"/>
  <c r="G10" i="1"/>
  <c r="F10"/>
  <c r="F10" i="2" s="1"/>
  <c r="F10" i="3" s="1"/>
  <c r="F10" i="6" s="1"/>
  <c r="D10" i="1"/>
  <c r="D10" i="2" s="1"/>
  <c r="D10" i="3" s="1"/>
  <c r="D10" i="6" s="1"/>
  <c r="D10" i="7" s="1"/>
  <c r="D10" i="8" s="1"/>
  <c r="D10" i="9" s="1"/>
  <c r="D10" i="10" s="1"/>
  <c r="D10" i="11" s="1"/>
  <c r="D10" i="12" s="1"/>
  <c r="D10" i="13" s="1"/>
  <c r="D10" i="15" s="1"/>
  <c r="D10" i="16" s="1"/>
  <c r="L9" i="1"/>
  <c r="L9" i="2" s="1"/>
  <c r="L9" i="3" s="1"/>
  <c r="L9" i="6" s="1"/>
  <c r="L9" i="7" s="1"/>
  <c r="L9" i="8" s="1"/>
  <c r="L9" i="9" s="1"/>
  <c r="L9" i="10" s="1"/>
  <c r="L9" i="11" s="1"/>
  <c r="L9" i="12" s="1"/>
  <c r="L9" i="13" s="1"/>
  <c r="L9" i="15" s="1"/>
  <c r="J9" i="1"/>
  <c r="G9"/>
  <c r="F9"/>
  <c r="D9"/>
  <c r="L8"/>
  <c r="L8" i="2" s="1"/>
  <c r="L8" i="3" s="1"/>
  <c r="L8" i="6" s="1"/>
  <c r="L8" i="7" s="1"/>
  <c r="L8" i="8" s="1"/>
  <c r="L8" i="9" s="1"/>
  <c r="L8" i="10" s="1"/>
  <c r="L8" i="11" s="1"/>
  <c r="L8" i="12" s="1"/>
  <c r="L8" i="13" s="1"/>
  <c r="L8" i="15" s="1"/>
  <c r="J8" i="1"/>
  <c r="G8"/>
  <c r="G27" s="1"/>
  <c r="F8"/>
  <c r="D8"/>
  <c r="L7"/>
  <c r="L7" i="2" s="1"/>
  <c r="L7" i="3" s="1"/>
  <c r="L7" i="6" s="1"/>
  <c r="L7" i="7" s="1"/>
  <c r="L7" i="8" s="1"/>
  <c r="L7" i="9" s="1"/>
  <c r="L7" i="10" s="1"/>
  <c r="L7" i="11" s="1"/>
  <c r="L7" i="12" s="1"/>
  <c r="L7" i="13" s="1"/>
  <c r="L7" i="15" s="1"/>
  <c r="J7" i="1"/>
  <c r="J7" i="2" s="1"/>
  <c r="J7" i="3" s="1"/>
  <c r="J7" i="6" s="1"/>
  <c r="J7" i="7" s="1"/>
  <c r="J7" i="8" s="1"/>
  <c r="J7" i="9" s="1"/>
  <c r="J7" i="10" s="1"/>
  <c r="J7" i="11" s="1"/>
  <c r="J7" i="12" s="1"/>
  <c r="J7" i="13" s="1"/>
  <c r="J7" i="15" s="1"/>
  <c r="G7" i="1"/>
  <c r="F7"/>
  <c r="F7" i="2" s="1"/>
  <c r="F7" i="3" s="1"/>
  <c r="F7" i="6" s="1"/>
  <c r="D7" i="1"/>
  <c r="D7" i="2" s="1"/>
  <c r="D7" i="3" s="1"/>
  <c r="D7" i="6" s="1"/>
  <c r="D7" i="7" s="1"/>
  <c r="D7" i="8" s="1"/>
  <c r="D7" i="9" s="1"/>
  <c r="D7" i="10" s="1"/>
  <c r="D7" i="11" s="1"/>
  <c r="D7" i="12" s="1"/>
  <c r="D7" i="13" s="1"/>
  <c r="D7" i="15" s="1"/>
  <c r="D7" i="16" s="1"/>
  <c r="L6" i="1"/>
  <c r="L6" i="2" s="1"/>
  <c r="L6" i="3" s="1"/>
  <c r="L6" i="6" s="1"/>
  <c r="L6" i="7" s="1"/>
  <c r="L6" i="8" s="1"/>
  <c r="L6" i="9" s="1"/>
  <c r="L6" i="10" s="1"/>
  <c r="L6" i="11" s="1"/>
  <c r="L6" i="12" s="1"/>
  <c r="L6" i="13" s="1"/>
  <c r="L6" i="15" s="1"/>
  <c r="J6" i="1"/>
  <c r="J6" i="2" s="1"/>
  <c r="J6" i="3" s="1"/>
  <c r="J6" i="6" s="1"/>
  <c r="J6" i="7" s="1"/>
  <c r="J6" i="8" s="1"/>
  <c r="J6" i="9" s="1"/>
  <c r="J6" i="10" s="1"/>
  <c r="J6" i="11" s="1"/>
  <c r="J6" i="12" s="1"/>
  <c r="J6" i="13" s="1"/>
  <c r="J6" i="15" s="1"/>
  <c r="G6" i="1"/>
  <c r="F6"/>
  <c r="F6" i="2" s="1"/>
  <c r="F6" i="3" s="1"/>
  <c r="F6" i="6" s="1"/>
  <c r="D6" i="1"/>
  <c r="D6" i="2" s="1"/>
  <c r="D6" i="3" s="1"/>
  <c r="D6" i="6" s="1"/>
  <c r="D6" i="7" s="1"/>
  <c r="D6" i="8" s="1"/>
  <c r="D6" i="9" s="1"/>
  <c r="D6" i="10" s="1"/>
  <c r="D6" i="11" s="1"/>
  <c r="D6" i="12" s="1"/>
  <c r="D6" i="13" s="1"/>
  <c r="D6" i="15" s="1"/>
  <c r="D6" i="16" s="1"/>
  <c r="L5" i="1"/>
  <c r="L5" i="2" s="1"/>
  <c r="L5" i="3" s="1"/>
  <c r="L5" i="6" s="1"/>
  <c r="L5" i="7" s="1"/>
  <c r="L5" i="8" s="1"/>
  <c r="L5" i="9" s="1"/>
  <c r="L5" i="10" s="1"/>
  <c r="L5" i="11" s="1"/>
  <c r="L5" i="12" s="1"/>
  <c r="L5" i="13" s="1"/>
  <c r="L5" i="15" s="1"/>
  <c r="J5" i="1"/>
  <c r="J5" i="2" s="1"/>
  <c r="J5" i="3" s="1"/>
  <c r="J5" i="6" s="1"/>
  <c r="J5" i="7" s="1"/>
  <c r="J5" i="8" s="1"/>
  <c r="J5" i="9" s="1"/>
  <c r="J5" i="10" s="1"/>
  <c r="J5" i="11" s="1"/>
  <c r="J5" i="12" s="1"/>
  <c r="J5" i="13" s="1"/>
  <c r="J5" i="15" s="1"/>
  <c r="G5" i="1"/>
  <c r="F5"/>
  <c r="F5" i="2" s="1"/>
  <c r="F5" i="3" s="1"/>
  <c r="F5" i="6" s="1"/>
  <c r="D5" i="1"/>
  <c r="D5" i="2" s="1"/>
  <c r="D5" i="3" s="1"/>
  <c r="D5" i="6" s="1"/>
  <c r="D5" i="7" s="1"/>
  <c r="D5" i="8" s="1"/>
  <c r="D5" i="9" s="1"/>
  <c r="D5" i="10" s="1"/>
  <c r="D5" i="11" s="1"/>
  <c r="D5" i="12" s="1"/>
  <c r="D5" i="13" s="1"/>
  <c r="D5" i="15" s="1"/>
  <c r="D5" i="16" s="1"/>
  <c r="L4" i="1"/>
  <c r="J4"/>
  <c r="G4"/>
  <c r="G28" s="1"/>
  <c r="F4"/>
  <c r="D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L3"/>
  <c r="J3"/>
  <c r="G3"/>
  <c r="G23" s="1"/>
  <c r="F3"/>
  <c r="D3"/>
  <c r="D23" s="1"/>
  <c r="D26" l="1"/>
  <c r="G26"/>
  <c r="G23" i="6"/>
  <c r="F23" i="1"/>
  <c r="F3" i="2"/>
  <c r="F3" i="3" s="1"/>
  <c r="J23" i="1"/>
  <c r="J3" i="2"/>
  <c r="L23" i="1"/>
  <c r="L3" i="2"/>
  <c r="D28" i="1"/>
  <c r="D4" i="2"/>
  <c r="D4" i="3" s="1"/>
  <c r="D4" i="6" s="1"/>
  <c r="F28" i="1"/>
  <c r="F4" i="2"/>
  <c r="F4" i="3" s="1"/>
  <c r="F4" i="6" s="1"/>
  <c r="J28" i="1"/>
  <c r="J4" i="2"/>
  <c r="M4" i="1"/>
  <c r="L4" i="2"/>
  <c r="L4" i="3" s="1"/>
  <c r="L4" i="6" s="1"/>
  <c r="F5" i="7"/>
  <c r="F5" i="8" s="1"/>
  <c r="F5" i="9" s="1"/>
  <c r="F5" i="10" s="1"/>
  <c r="F5" i="11" s="1"/>
  <c r="F5" i="12" s="1"/>
  <c r="F5" i="13" s="1"/>
  <c r="F5" i="15" s="1"/>
  <c r="H5" i="6"/>
  <c r="F6" i="7"/>
  <c r="F6" i="8" s="1"/>
  <c r="F6" i="9" s="1"/>
  <c r="F6" i="10" s="1"/>
  <c r="F6" i="11" s="1"/>
  <c r="F6" i="12" s="1"/>
  <c r="F6" i="13" s="1"/>
  <c r="F6" i="15" s="1"/>
  <c r="H6" i="6"/>
  <c r="F7" i="7"/>
  <c r="F7" i="8" s="1"/>
  <c r="F7" i="9" s="1"/>
  <c r="F7" i="10" s="1"/>
  <c r="F7" i="11" s="1"/>
  <c r="F7" i="12" s="1"/>
  <c r="F7" i="13" s="1"/>
  <c r="F7" i="15" s="1"/>
  <c r="H7" i="6"/>
  <c r="D27" i="1"/>
  <c r="D8" i="2"/>
  <c r="D8" i="3" s="1"/>
  <c r="D8" i="6" s="1"/>
  <c r="F27" i="1"/>
  <c r="F8" i="2"/>
  <c r="F8" i="3" s="1"/>
  <c r="F8" i="6" s="1"/>
  <c r="J27" i="1"/>
  <c r="J8" i="2"/>
  <c r="F26" i="1"/>
  <c r="F9" i="2"/>
  <c r="F9" i="3" s="1"/>
  <c r="F9" i="6" s="1"/>
  <c r="J26" i="1"/>
  <c r="J9" i="2"/>
  <c r="F10" i="7"/>
  <c r="F10" i="8" s="1"/>
  <c r="F10" i="9" s="1"/>
  <c r="F10" i="10" s="1"/>
  <c r="F10" i="11" s="1"/>
  <c r="F10" i="12" s="1"/>
  <c r="F10" i="13" s="1"/>
  <c r="F10" i="15" s="1"/>
  <c r="H10" i="6"/>
  <c r="F11" i="7"/>
  <c r="F11" i="8" s="1"/>
  <c r="F11" i="9" s="1"/>
  <c r="F11" i="10" s="1"/>
  <c r="F11" i="11" s="1"/>
  <c r="F11" i="12" s="1"/>
  <c r="F11" i="13" s="1"/>
  <c r="F11" i="15" s="1"/>
  <c r="H11" i="6"/>
  <c r="F12" i="7"/>
  <c r="F12" i="8" s="1"/>
  <c r="F12" i="9" s="1"/>
  <c r="F12" i="10" s="1"/>
  <c r="F12" i="11" s="1"/>
  <c r="F12" i="12" s="1"/>
  <c r="F12" i="13" s="1"/>
  <c r="F12" i="15" s="1"/>
  <c r="H12" i="6"/>
  <c r="F13" i="7"/>
  <c r="F13" i="8" s="1"/>
  <c r="F13" i="9" s="1"/>
  <c r="F13" i="10" s="1"/>
  <c r="F13" i="11" s="1"/>
  <c r="F13" i="12" s="1"/>
  <c r="F13" i="13" s="1"/>
  <c r="F13" i="15" s="1"/>
  <c r="H13" i="6"/>
  <c r="F14" i="7"/>
  <c r="F14" i="8" s="1"/>
  <c r="F14" i="9" s="1"/>
  <c r="F14" i="10" s="1"/>
  <c r="F14" i="11" s="1"/>
  <c r="F14" i="12" s="1"/>
  <c r="F14" i="13" s="1"/>
  <c r="F14" i="15" s="1"/>
  <c r="H14" i="6"/>
  <c r="F15" i="7"/>
  <c r="F15" i="8" s="1"/>
  <c r="F15" i="9" s="1"/>
  <c r="F15" i="10" s="1"/>
  <c r="F15" i="11" s="1"/>
  <c r="F15" i="12" s="1"/>
  <c r="F15" i="13" s="1"/>
  <c r="F15" i="15" s="1"/>
  <c r="H15" i="6"/>
  <c r="F16" i="7"/>
  <c r="F16" i="8" s="1"/>
  <c r="F16" i="9" s="1"/>
  <c r="F16" i="10" s="1"/>
  <c r="F16" i="11" s="1"/>
  <c r="F16" i="12" s="1"/>
  <c r="F16" i="13" s="1"/>
  <c r="F16" i="15" s="1"/>
  <c r="H16" i="6"/>
  <c r="F17" i="7"/>
  <c r="F17" i="8" s="1"/>
  <c r="F17" i="9" s="1"/>
  <c r="F17" i="10" s="1"/>
  <c r="F17" i="11" s="1"/>
  <c r="F17" i="12" s="1"/>
  <c r="F17" i="13" s="1"/>
  <c r="F17" i="15" s="1"/>
  <c r="H17" i="6"/>
  <c r="F18" i="7"/>
  <c r="F18" i="8" s="1"/>
  <c r="F18" i="9" s="1"/>
  <c r="F18" i="10" s="1"/>
  <c r="F18" i="11" s="1"/>
  <c r="F18" i="12" s="1"/>
  <c r="F18" i="13" s="1"/>
  <c r="F18" i="15" s="1"/>
  <c r="H18" i="6"/>
  <c r="F19" i="7"/>
  <c r="F19" i="8" s="1"/>
  <c r="F19" i="9" s="1"/>
  <c r="F19" i="10" s="1"/>
  <c r="F19" i="11" s="1"/>
  <c r="F19" i="12" s="1"/>
  <c r="F19" i="13" s="1"/>
  <c r="F19" i="15" s="1"/>
  <c r="H19" i="6"/>
  <c r="F20" i="7"/>
  <c r="F20" i="8" s="1"/>
  <c r="F20" i="9" s="1"/>
  <c r="F20" i="10" s="1"/>
  <c r="F20" i="11" s="1"/>
  <c r="F20" i="12" s="1"/>
  <c r="F20" i="13" s="1"/>
  <c r="F20" i="15" s="1"/>
  <c r="H20" i="6"/>
  <c r="F21" i="7"/>
  <c r="F21" i="8" s="1"/>
  <c r="F21" i="9" s="1"/>
  <c r="F21" i="10" s="1"/>
  <c r="F21" i="11" s="1"/>
  <c r="F21" i="12" s="1"/>
  <c r="F21" i="13" s="1"/>
  <c r="F21" i="15" s="1"/>
  <c r="H21" i="6"/>
  <c r="F22" i="7"/>
  <c r="F22" i="8" s="1"/>
  <c r="F22" i="9" s="1"/>
  <c r="F22" i="10" s="1"/>
  <c r="F22" i="11" s="1"/>
  <c r="F22" i="12" s="1"/>
  <c r="F22" i="13" s="1"/>
  <c r="F22" i="15" s="1"/>
  <c r="H22" i="6"/>
  <c r="D9" i="2"/>
  <c r="D9" i="3" s="1"/>
  <c r="D9" i="6" s="1"/>
  <c r="H9" s="1"/>
  <c r="G3" i="15"/>
  <c r="G4"/>
  <c r="G29" s="1"/>
  <c r="G9"/>
  <c r="C23"/>
  <c r="E23"/>
  <c r="E27"/>
  <c r="G3" i="13"/>
  <c r="G4"/>
  <c r="G29" s="1"/>
  <c r="H6"/>
  <c r="H7"/>
  <c r="G9"/>
  <c r="H19"/>
  <c r="E27"/>
  <c r="G3" i="12"/>
  <c r="G4"/>
  <c r="G29" s="1"/>
  <c r="H5"/>
  <c r="H6"/>
  <c r="H7"/>
  <c r="G9"/>
  <c r="H10"/>
  <c r="E27"/>
  <c r="G3" i="11"/>
  <c r="G4"/>
  <c r="H5"/>
  <c r="G5"/>
  <c r="H6"/>
  <c r="G9"/>
  <c r="H22"/>
  <c r="C23"/>
  <c r="E23"/>
  <c r="E27"/>
  <c r="G3" i="10"/>
  <c r="G4"/>
  <c r="G28" s="1"/>
  <c r="H5"/>
  <c r="H6"/>
  <c r="H7"/>
  <c r="G8"/>
  <c r="G27" s="1"/>
  <c r="G9"/>
  <c r="G26" s="1"/>
  <c r="H10"/>
  <c r="H11"/>
  <c r="G3" i="9"/>
  <c r="G4"/>
  <c r="G28" s="1"/>
  <c r="H5"/>
  <c r="H6"/>
  <c r="H7"/>
  <c r="G8"/>
  <c r="G27" s="1"/>
  <c r="G9"/>
  <c r="G26" s="1"/>
  <c r="H10"/>
  <c r="H11"/>
  <c r="H19"/>
  <c r="G3" i="8"/>
  <c r="G4"/>
  <c r="G28" s="1"/>
  <c r="H5"/>
  <c r="H6"/>
  <c r="H7"/>
  <c r="G8"/>
  <c r="G27" s="1"/>
  <c r="G9"/>
  <c r="G26" s="1"/>
  <c r="H10"/>
  <c r="H11"/>
  <c r="H12"/>
  <c r="H15"/>
  <c r="C23"/>
  <c r="E23"/>
  <c r="G3" i="7"/>
  <c r="G4"/>
  <c r="G28" s="1"/>
  <c r="H5"/>
  <c r="H6"/>
  <c r="H7"/>
  <c r="G8"/>
  <c r="G27" s="1"/>
  <c r="G9"/>
  <c r="G26" s="1"/>
  <c r="H10"/>
  <c r="H11"/>
  <c r="H12"/>
  <c r="H13"/>
  <c r="H14"/>
  <c r="H21"/>
  <c r="H4" i="6"/>
  <c r="H28" s="1"/>
  <c r="H8"/>
  <c r="H27" s="1"/>
  <c r="D3" i="2"/>
  <c r="D3" i="3" s="1"/>
  <c r="D3" i="6" s="1"/>
  <c r="H22" i="3"/>
  <c r="H10" i="2"/>
  <c r="H11"/>
  <c r="H18"/>
  <c r="H19"/>
  <c r="H22"/>
  <c r="H5" i="1"/>
  <c r="H6"/>
  <c r="H7"/>
  <c r="H10"/>
  <c r="H11"/>
  <c r="H12"/>
  <c r="H13"/>
  <c r="H14"/>
  <c r="H15"/>
  <c r="H16"/>
  <c r="H17"/>
  <c r="H18"/>
  <c r="H19"/>
  <c r="H20"/>
  <c r="H21"/>
  <c r="H22"/>
  <c r="G3" i="3"/>
  <c r="D28"/>
  <c r="G4"/>
  <c r="G28" s="1"/>
  <c r="H5"/>
  <c r="H6"/>
  <c r="H7"/>
  <c r="D27"/>
  <c r="G8"/>
  <c r="G27" s="1"/>
  <c r="D26"/>
  <c r="G9"/>
  <c r="G26" s="1"/>
  <c r="H10"/>
  <c r="H11"/>
  <c r="H12"/>
  <c r="H13"/>
  <c r="H14"/>
  <c r="H15"/>
  <c r="H16"/>
  <c r="H17"/>
  <c r="H18"/>
  <c r="H19"/>
  <c r="H20"/>
  <c r="H21"/>
  <c r="C23"/>
  <c r="E23"/>
  <c r="G3" i="2"/>
  <c r="D28"/>
  <c r="G4"/>
  <c r="G28" s="1"/>
  <c r="H5"/>
  <c r="H6"/>
  <c r="H7"/>
  <c r="D27"/>
  <c r="G8"/>
  <c r="G27" s="1"/>
  <c r="D26"/>
  <c r="G9"/>
  <c r="G26" s="1"/>
  <c r="H12"/>
  <c r="H13"/>
  <c r="H14"/>
  <c r="H15"/>
  <c r="H16"/>
  <c r="H17"/>
  <c r="H20"/>
  <c r="H21"/>
  <c r="H3" i="4"/>
  <c r="H4"/>
  <c r="H28" s="1"/>
  <c r="H8"/>
  <c r="H27" s="1"/>
  <c r="H9"/>
  <c r="H26" s="1"/>
  <c r="H3" i="1"/>
  <c r="H4"/>
  <c r="H8"/>
  <c r="H27" s="1"/>
  <c r="H9"/>
  <c r="H18" i="15" l="1"/>
  <c r="F18" i="16"/>
  <c r="H18" s="1"/>
  <c r="H22" i="15"/>
  <c r="F22" i="16"/>
  <c r="H22" s="1"/>
  <c r="H21" i="15"/>
  <c r="F21" i="16"/>
  <c r="H21" s="1"/>
  <c r="H20" i="15"/>
  <c r="F20" i="16"/>
  <c r="H20" s="1"/>
  <c r="H19" i="15"/>
  <c r="F19" i="16"/>
  <c r="H19" s="1"/>
  <c r="H17" i="15"/>
  <c r="F17" i="16"/>
  <c r="H17" s="1"/>
  <c r="H16" i="15"/>
  <c r="F16" i="16"/>
  <c r="H16" s="1"/>
  <c r="H15" i="15"/>
  <c r="F15" i="16"/>
  <c r="H15" s="1"/>
  <c r="H14" i="15"/>
  <c r="F14" i="16"/>
  <c r="H14" s="1"/>
  <c r="H13" i="15"/>
  <c r="F13" i="16"/>
  <c r="H13" s="1"/>
  <c r="H12" i="15"/>
  <c r="F12" i="16"/>
  <c r="H12" s="1"/>
  <c r="H11" i="15"/>
  <c r="F11" i="16"/>
  <c r="H11" s="1"/>
  <c r="H10" i="15"/>
  <c r="F10" i="16"/>
  <c r="H10" s="1"/>
  <c r="H7" i="15"/>
  <c r="F7" i="16"/>
  <c r="H7" s="1"/>
  <c r="H6" i="15"/>
  <c r="F6" i="16"/>
  <c r="H6" s="1"/>
  <c r="H5" i="15"/>
  <c r="F5" i="16"/>
  <c r="H5" s="1"/>
  <c r="H7" i="11"/>
  <c r="H15" i="7"/>
  <c r="H13" i="8"/>
  <c r="H13" i="9"/>
  <c r="H15" i="10"/>
  <c r="H11" i="11"/>
  <c r="H26" i="6"/>
  <c r="H17" i="7"/>
  <c r="H19" i="8"/>
  <c r="H15" i="9"/>
  <c r="H13" i="10"/>
  <c r="H13" i="11"/>
  <c r="H19" i="12"/>
  <c r="H10" i="13"/>
  <c r="H19" i="7"/>
  <c r="H17" i="8"/>
  <c r="H17" i="9"/>
  <c r="H17" i="10"/>
  <c r="H15" i="11"/>
  <c r="H12" i="12"/>
  <c r="H12" i="13"/>
  <c r="H26" i="1"/>
  <c r="H28"/>
  <c r="H20" i="7"/>
  <c r="H18"/>
  <c r="H16"/>
  <c r="H20" i="8"/>
  <c r="H18"/>
  <c r="H16"/>
  <c r="H14"/>
  <c r="H22"/>
  <c r="H18" i="9"/>
  <c r="H16"/>
  <c r="H14"/>
  <c r="H12"/>
  <c r="H21" i="10"/>
  <c r="H16"/>
  <c r="H14"/>
  <c r="H12"/>
  <c r="H16" i="11"/>
  <c r="H14"/>
  <c r="H12"/>
  <c r="H10"/>
  <c r="H13" i="12"/>
  <c r="H11"/>
  <c r="H15" i="13"/>
  <c r="H11"/>
  <c r="H22" i="7"/>
  <c r="H20" i="9"/>
  <c r="H22"/>
  <c r="H19" i="10"/>
  <c r="H18" i="11"/>
  <c r="H21" i="12"/>
  <c r="H17"/>
  <c r="H21" i="13"/>
  <c r="H17"/>
  <c r="H20" i="11"/>
  <c r="H15" i="12"/>
  <c r="H14"/>
  <c r="H13" i="13"/>
  <c r="H5"/>
  <c r="H21" i="8"/>
  <c r="H21" i="9"/>
  <c r="H22" i="10"/>
  <c r="H20"/>
  <c r="H18"/>
  <c r="H21" i="11"/>
  <c r="H19"/>
  <c r="H17"/>
  <c r="H22" i="12"/>
  <c r="H20"/>
  <c r="H18"/>
  <c r="H16"/>
  <c r="H22" i="13"/>
  <c r="H20"/>
  <c r="H18"/>
  <c r="H16"/>
  <c r="H14"/>
  <c r="D3" i="7"/>
  <c r="D3" i="8" s="1"/>
  <c r="D3" i="9" s="1"/>
  <c r="D3" i="10" s="1"/>
  <c r="D3" i="11" s="1"/>
  <c r="D3" i="12" s="1"/>
  <c r="D3" i="13" s="1"/>
  <c r="D3" i="15" s="1"/>
  <c r="D23" i="6"/>
  <c r="D9" i="7"/>
  <c r="D26" i="6"/>
  <c r="J9" i="3"/>
  <c r="J26" i="2"/>
  <c r="F9" i="7"/>
  <c r="F9" i="8" s="1"/>
  <c r="F9" i="9" s="1"/>
  <c r="F9" i="10" s="1"/>
  <c r="F9" i="11" s="1"/>
  <c r="F9" i="12" s="1"/>
  <c r="F9" i="13" s="1"/>
  <c r="F9" i="15" s="1"/>
  <c r="F26" i="6"/>
  <c r="J8" i="3"/>
  <c r="J27" i="2"/>
  <c r="F8" i="7"/>
  <c r="F8" i="8" s="1"/>
  <c r="F8" i="9" s="1"/>
  <c r="F8" i="10" s="1"/>
  <c r="F8" i="11" s="1"/>
  <c r="F27" i="6"/>
  <c r="D8" i="7"/>
  <c r="D27" i="6"/>
  <c r="L4" i="7"/>
  <c r="L4" i="8" s="1"/>
  <c r="L4" i="9" s="1"/>
  <c r="L4" i="10" s="1"/>
  <c r="L4" i="11" s="1"/>
  <c r="L4" i="12" s="1"/>
  <c r="L4" i="13" s="1"/>
  <c r="L4" i="15" s="1"/>
  <c r="J4" i="3"/>
  <c r="J28" i="2"/>
  <c r="F4" i="7"/>
  <c r="F4" i="8" s="1"/>
  <c r="F4" i="9" s="1"/>
  <c r="F4" i="10" s="1"/>
  <c r="F4" i="11" s="1"/>
  <c r="F29" s="1"/>
  <c r="F28" i="6"/>
  <c r="D4" i="7"/>
  <c r="D28" i="6"/>
  <c r="L3" i="3"/>
  <c r="L23" i="2"/>
  <c r="J3" i="3"/>
  <c r="J23" i="2"/>
  <c r="F3" i="6"/>
  <c r="F23" i="3"/>
  <c r="G28" i="15"/>
  <c r="G27"/>
  <c r="G26"/>
  <c r="G23"/>
  <c r="G28" i="13"/>
  <c r="G27"/>
  <c r="F27"/>
  <c r="G23"/>
  <c r="G28" i="12"/>
  <c r="G27"/>
  <c r="F28"/>
  <c r="G23"/>
  <c r="G28" i="11"/>
  <c r="G27"/>
  <c r="F27"/>
  <c r="G26"/>
  <c r="G23"/>
  <c r="G29"/>
  <c r="F26" i="10"/>
  <c r="F27"/>
  <c r="G23"/>
  <c r="F27" i="9"/>
  <c r="F28"/>
  <c r="G23"/>
  <c r="F27" i="8"/>
  <c r="F28"/>
  <c r="G25"/>
  <c r="G23"/>
  <c r="D25"/>
  <c r="F26" i="7"/>
  <c r="F27"/>
  <c r="H8"/>
  <c r="H27" s="1"/>
  <c r="F28"/>
  <c r="G23"/>
  <c r="F26" i="3"/>
  <c r="H9"/>
  <c r="H26" s="1"/>
  <c r="F27"/>
  <c r="H8"/>
  <c r="H27" s="1"/>
  <c r="F28"/>
  <c r="H4"/>
  <c r="H28" s="1"/>
  <c r="G25"/>
  <c r="G23"/>
  <c r="F25"/>
  <c r="H3"/>
  <c r="D25"/>
  <c r="D23"/>
  <c r="F26" i="2"/>
  <c r="H9"/>
  <c r="H26" s="1"/>
  <c r="F27"/>
  <c r="H8"/>
  <c r="H27" s="1"/>
  <c r="F28"/>
  <c r="H4"/>
  <c r="H28" s="1"/>
  <c r="F23"/>
  <c r="H3"/>
  <c r="H23" s="1"/>
  <c r="G23"/>
  <c r="D23"/>
  <c r="H23" i="4"/>
  <c r="H23" i="1"/>
  <c r="F28" i="15" l="1"/>
  <c r="F9" i="16"/>
  <c r="D26" i="15"/>
  <c r="D3" i="16"/>
  <c r="H9" i="7"/>
  <c r="H26" s="1"/>
  <c r="F26" i="8"/>
  <c r="F26" i="9"/>
  <c r="F27" i="15"/>
  <c r="F28" i="10"/>
  <c r="D26" i="11"/>
  <c r="D23" i="7"/>
  <c r="F28" i="11"/>
  <c r="F27" i="12"/>
  <c r="F28" i="13"/>
  <c r="H4" i="7"/>
  <c r="H28" s="1"/>
  <c r="F3"/>
  <c r="F23" i="6"/>
  <c r="H3"/>
  <c r="H23" s="1"/>
  <c r="J3"/>
  <c r="J23" i="3"/>
  <c r="L3" i="6"/>
  <c r="L23" i="3"/>
  <c r="D4" i="8"/>
  <c r="D28" i="7"/>
  <c r="F4" i="12"/>
  <c r="J4" i="6"/>
  <c r="J28" i="3"/>
  <c r="D8" i="8"/>
  <c r="D27" i="7"/>
  <c r="F8" i="12"/>
  <c r="J8" i="6"/>
  <c r="J27" i="3"/>
  <c r="J9" i="6"/>
  <c r="J26" i="3"/>
  <c r="D9" i="8"/>
  <c r="D26" i="7"/>
  <c r="H25" i="3"/>
  <c r="H23"/>
  <c r="F28" i="16" l="1"/>
  <c r="F27"/>
  <c r="D26"/>
  <c r="D9" i="9"/>
  <c r="D26" i="8"/>
  <c r="H9"/>
  <c r="H26" s="1"/>
  <c r="J9" i="7"/>
  <c r="J26" i="6"/>
  <c r="J8" i="7"/>
  <c r="J27" i="6"/>
  <c r="F8" i="13"/>
  <c r="D8" i="9"/>
  <c r="D27" i="8"/>
  <c r="H8"/>
  <c r="H27" s="1"/>
  <c r="J4" i="7"/>
  <c r="J28" i="6"/>
  <c r="M4"/>
  <c r="F4" i="13"/>
  <c r="F29" i="12"/>
  <c r="D4" i="9"/>
  <c r="D28" i="8"/>
  <c r="H4"/>
  <c r="H28" s="1"/>
  <c r="D23"/>
  <c r="L3" i="7"/>
  <c r="L23" i="6"/>
  <c r="J3" i="7"/>
  <c r="J23" i="6"/>
  <c r="F3" i="8"/>
  <c r="F23" i="7"/>
  <c r="H3"/>
  <c r="H23" s="1"/>
  <c r="F3" i="9" l="1"/>
  <c r="F25" i="8"/>
  <c r="F23"/>
  <c r="H3"/>
  <c r="J3"/>
  <c r="J23" i="7"/>
  <c r="L3" i="8"/>
  <c r="L23" i="7"/>
  <c r="D4" i="10"/>
  <c r="D28" i="9"/>
  <c r="H4"/>
  <c r="H28" s="1"/>
  <c r="D23"/>
  <c r="F4" i="15"/>
  <c r="F4" i="16" s="1"/>
  <c r="F29" s="1"/>
  <c r="F29" i="13"/>
  <c r="J4" i="8"/>
  <c r="J28" i="7"/>
  <c r="D8" i="10"/>
  <c r="D27" i="9"/>
  <c r="H8"/>
  <c r="H27" s="1"/>
  <c r="F8" i="15"/>
  <c r="F8" i="16" s="1"/>
  <c r="J8" i="8"/>
  <c r="J27" i="7"/>
  <c r="J9" i="8"/>
  <c r="J26" i="7"/>
  <c r="D9" i="10"/>
  <c r="D26" i="9"/>
  <c r="H9"/>
  <c r="H26" s="1"/>
  <c r="D9" i="11" l="1"/>
  <c r="D26" i="10"/>
  <c r="H9"/>
  <c r="H26" s="1"/>
  <c r="J9" i="9"/>
  <c r="J26" i="8"/>
  <c r="J8" i="9"/>
  <c r="J27" i="8"/>
  <c r="D8" i="11"/>
  <c r="D27" i="10"/>
  <c r="H8"/>
  <c r="H27" s="1"/>
  <c r="J4" i="9"/>
  <c r="J28" i="8"/>
  <c r="F29" i="15"/>
  <c r="D4" i="11"/>
  <c r="D28" i="10"/>
  <c r="H4"/>
  <c r="H28" s="1"/>
  <c r="D23"/>
  <c r="L3" i="9"/>
  <c r="L23" i="8"/>
  <c r="J3" i="9"/>
  <c r="J23" i="8"/>
  <c r="H25"/>
  <c r="H23"/>
  <c r="F3" i="10"/>
  <c r="F23" i="9"/>
  <c r="H3"/>
  <c r="H23" s="1"/>
  <c r="F3" i="11" l="1"/>
  <c r="F23" i="10"/>
  <c r="H3"/>
  <c r="H23" s="1"/>
  <c r="J3"/>
  <c r="J23" i="9"/>
  <c r="L3" i="10"/>
  <c r="L23" i="9"/>
  <c r="D4" i="12"/>
  <c r="D29" i="11"/>
  <c r="D23"/>
  <c r="H4"/>
  <c r="H29" s="1"/>
  <c r="J4" i="10"/>
  <c r="J28" i="9"/>
  <c r="D8" i="12"/>
  <c r="H8" i="11"/>
  <c r="J8" i="10"/>
  <c r="J27" i="9"/>
  <c r="J9" i="10"/>
  <c r="J26" i="9"/>
  <c r="D9" i="12"/>
  <c r="H9" i="11"/>
  <c r="D28"/>
  <c r="D27"/>
  <c r="H28" l="1"/>
  <c r="H27"/>
  <c r="D9" i="13"/>
  <c r="H9" i="12"/>
  <c r="D28"/>
  <c r="D27"/>
  <c r="J9" i="11"/>
  <c r="J26" i="10"/>
  <c r="J8" i="11"/>
  <c r="J8" i="12" s="1"/>
  <c r="J8" i="13" s="1"/>
  <c r="J8" i="15" s="1"/>
  <c r="J27" i="10"/>
  <c r="D8" i="13"/>
  <c r="H8" i="12"/>
  <c r="J4" i="11"/>
  <c r="J28" i="10"/>
  <c r="M4"/>
  <c r="D4" i="13"/>
  <c r="D29" i="12"/>
  <c r="D23"/>
  <c r="H4"/>
  <c r="H29" s="1"/>
  <c r="L3" i="11"/>
  <c r="L23" i="10"/>
  <c r="J3" i="11"/>
  <c r="J23" i="10"/>
  <c r="F3" i="12"/>
  <c r="F26" i="11"/>
  <c r="F23"/>
  <c r="H3"/>
  <c r="H26" l="1"/>
  <c r="H23"/>
  <c r="F3" i="13"/>
  <c r="F23" i="12"/>
  <c r="H3"/>
  <c r="H23" s="1"/>
  <c r="J3"/>
  <c r="J23" i="11"/>
  <c r="L3" i="12"/>
  <c r="L23" i="11"/>
  <c r="D4" i="15"/>
  <c r="D4" i="16" s="1"/>
  <c r="D29" i="13"/>
  <c r="D23"/>
  <c r="H4"/>
  <c r="H29" s="1"/>
  <c r="J4" i="12"/>
  <c r="J29" i="11"/>
  <c r="D8" i="15"/>
  <c r="H8" i="13"/>
  <c r="J9" i="12"/>
  <c r="J28" i="11"/>
  <c r="J27"/>
  <c r="H28" i="12"/>
  <c r="H27"/>
  <c r="D9" i="15"/>
  <c r="D9" i="16" s="1"/>
  <c r="H9" i="13"/>
  <c r="D28"/>
  <c r="D27"/>
  <c r="H8" i="15" l="1"/>
  <c r="D8" i="16"/>
  <c r="H8" s="1"/>
  <c r="D28"/>
  <c r="D27"/>
  <c r="H9"/>
  <c r="D29"/>
  <c r="H4"/>
  <c r="D23"/>
  <c r="H28" i="13"/>
  <c r="H27"/>
  <c r="H9" i="15"/>
  <c r="D28"/>
  <c r="D27"/>
  <c r="J9" i="13"/>
  <c r="J28" i="12"/>
  <c r="J27"/>
  <c r="J4" i="13"/>
  <c r="J29" i="12"/>
  <c r="D29" i="15"/>
  <c r="D23"/>
  <c r="H4"/>
  <c r="H29" s="1"/>
  <c r="L3" i="13"/>
  <c r="L23" i="12"/>
  <c r="J3" i="13"/>
  <c r="J23" i="12"/>
  <c r="F3" i="15"/>
  <c r="F3" i="16" s="1"/>
  <c r="F23" i="13"/>
  <c r="H3"/>
  <c r="H23" s="1"/>
  <c r="F26" i="16" l="1"/>
  <c r="F23"/>
  <c r="H3"/>
  <c r="H26" s="1"/>
  <c r="H29"/>
  <c r="H23"/>
  <c r="H27"/>
  <c r="H28"/>
  <c r="F26" i="15"/>
  <c r="F23"/>
  <c r="H3"/>
  <c r="J3"/>
  <c r="J23" i="13"/>
  <c r="L3" i="15"/>
  <c r="L23" s="1"/>
  <c r="L23" i="13"/>
  <c r="J4" i="15"/>
  <c r="J29" s="1"/>
  <c r="J29" i="13"/>
  <c r="J9" i="15"/>
  <c r="J28" i="13"/>
  <c r="J27"/>
  <c r="H28" i="15"/>
  <c r="H27"/>
  <c r="J28" l="1"/>
  <c r="J27"/>
  <c r="H26"/>
  <c r="H23"/>
  <c r="J23"/>
</calcChain>
</file>

<file path=xl/sharedStrings.xml><?xml version="1.0" encoding="utf-8"?>
<sst xmlns="http://schemas.openxmlformats.org/spreadsheetml/2006/main" count="303" uniqueCount="53">
  <si>
    <t>Энгельса 32</t>
  </si>
  <si>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</si>
  <si>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</si>
  <si>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</si>
  <si>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</si>
  <si>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</si>
  <si>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</si>
  <si>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</si>
  <si>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</si>
  <si>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</si>
  <si>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</si>
  <si>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</si>
  <si>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</si>
  <si>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Содержание общ.имущ.дома</t>
  </si>
  <si>
    <t>Отопление</t>
  </si>
  <si>
    <t>Горячее водоснабжение</t>
  </si>
  <si>
    <t>Газ</t>
  </si>
  <si>
    <t>Уборка и сан.очистка зем.уч.</t>
  </si>
  <si>
    <t>Электроснабжение(инд.потр)</t>
  </si>
  <si>
    <t>Холодная вода</t>
  </si>
  <si>
    <t>Канализирование х.воды</t>
  </si>
  <si>
    <t>Канализирование г.воды</t>
  </si>
  <si>
    <t>Тек.рем.общ.имущ.дома</t>
  </si>
  <si>
    <t>Сод.и тек.рем.в/дом.газосн</t>
  </si>
  <si>
    <t>Управление многокв.домом</t>
  </si>
  <si>
    <t>Водоотведение(кв)</t>
  </si>
  <si>
    <t>Эксплуатация общед.ПУ</t>
  </si>
  <si>
    <t>Хол.водоснабжение(о/д нужды)</t>
  </si>
  <si>
    <t>Водоотведение(о/д нужды)</t>
  </si>
  <si>
    <t>Отопление(о/д нужды)</t>
  </si>
  <si>
    <t>Электроснабжение(общед.нужды)</t>
  </si>
  <si>
    <t>Гор.водоснабж.(о/д нужды)</t>
  </si>
  <si>
    <t>итого</t>
  </si>
  <si>
    <t>водоканал</t>
  </si>
  <si>
    <t>ПСК</t>
  </si>
  <si>
    <t>ГУПТЭК</t>
  </si>
  <si>
    <t>форма 22</t>
  </si>
  <si>
    <t xml:space="preserve">Отчет  по квартплате и коммунальным услугам </t>
  </si>
  <si>
    <t>за Декабрь 2018г.</t>
  </si>
  <si>
    <t>Январь 2018г</t>
  </si>
  <si>
    <t>Февраль 2018г</t>
  </si>
  <si>
    <t>Март 2018г</t>
  </si>
  <si>
    <t>Апрель 2018г</t>
  </si>
  <si>
    <t>Парнасная, д. 5</t>
  </si>
  <si>
    <t>Парнасная, д.5</t>
  </si>
  <si>
    <t>Июнь 2018г</t>
  </si>
  <si>
    <t>Май  2018г</t>
  </si>
  <si>
    <t>Июль 2018г</t>
  </si>
  <si>
    <t>Август  2018г</t>
  </si>
  <si>
    <t>Сентябрь   2018г</t>
  </si>
  <si>
    <t>Октябрь   2018г</t>
  </si>
  <si>
    <t>Ноябрь   2018г</t>
  </si>
  <si>
    <t>за Январь 2019г.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</si>
</sst>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_ ;[Red]\-0.00\ "/>
    <numFmt numFmtId="166" formatCode="#,##0.00\ _₽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 shrinkToFit="1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 shrinkToFit="1"/>
    </xf>
    <xf numFmtId="165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2" fillId="2" borderId="1" xfId="0" applyFont="1" applyFill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3" fillId="2" borderId="1" xfId="0" applyNumberFormat="1" applyFont="1" applyFill="1" applyBorder="1" applyAlignment="1">
      <alignment horizontal="center" shrinkToFit="1"/>
    </xf>
    <xf numFmtId="165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 shrinkToFit="1"/>
    </xf>
    <xf numFmtId="49" fontId="3" fillId="0" borderId="1" xfId="0" applyNumberFormat="1" applyFont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 wrapText="1" shrinkToFit="1"/>
    </xf>
    <xf numFmtId="0" fontId="3" fillId="2" borderId="1" xfId="0" applyFont="1" applyFill="1" applyBorder="1" applyAlignment="1">
      <alignment wrapText="1" shrinkToFit="1"/>
    </xf>
    <xf numFmtId="2" fontId="0" fillId="2" borderId="1" xfId="0" applyNumberFormat="1" applyFill="1" applyBorder="1" applyAlignment="1">
      <alignment horizontal="center" shrinkToFit="1"/>
    </xf>
    <xf numFmtId="165" fontId="4" fillId="0" borderId="1" xfId="0" applyNumberFormat="1" applyFont="1" applyBorder="1" applyAlignment="1">
      <alignment horizontal="center" wrapText="1"/>
    </xf>
    <xf numFmtId="1" fontId="0" fillId="0" borderId="0" xfId="0" applyNumberFormat="1"/>
    <xf numFmtId="165" fontId="4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shrinkToFit="1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2" fillId="2" borderId="1" xfId="0" applyFont="1" applyFill="1" applyBorder="1"/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6" fontId="0" fillId="0" borderId="0" xfId="0" applyNumberFormat="1"/>
    <xf numFmtId="166" fontId="0" fillId="0" borderId="1" xfId="1" applyNumberFormat="1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engelsa3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17"/>
      <sheetName val="Лист14"/>
    </sheetNames>
    <sheetDataSet>
      <sheetData sheetId="0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1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2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3">
        <row r="5">
          <cell r="B5" t="str">
            <v>Содержание общ.имущ.дома</v>
          </cell>
        </row>
        <row r="6">
          <cell r="B6" t="str">
            <v>Отопление</v>
          </cell>
        </row>
        <row r="7">
          <cell r="B7" t="str">
            <v>Горячее водоснабжение</v>
          </cell>
        </row>
        <row r="8">
          <cell r="B8" t="str">
            <v>Газ</v>
          </cell>
        </row>
        <row r="9">
          <cell r="B9" t="str">
            <v>Уборка и сан.очистка зем.уч.</v>
          </cell>
        </row>
        <row r="10">
          <cell r="B10" t="str">
            <v>Электроснабжение(инд.потр)</v>
          </cell>
        </row>
        <row r="11">
          <cell r="B11" t="str">
            <v>Холодная вода</v>
          </cell>
        </row>
        <row r="12">
          <cell r="B12" t="str">
            <v>Канализирование х.воды</v>
          </cell>
        </row>
        <row r="13">
          <cell r="B13" t="str">
            <v>Канализирование г.воды</v>
          </cell>
        </row>
        <row r="14">
          <cell r="B14" t="str">
            <v>Тек.рем.общ.имущ.дома</v>
          </cell>
        </row>
        <row r="15">
          <cell r="B15" t="str">
            <v>Сод.и тек.рем.в/дом.газосн</v>
          </cell>
        </row>
        <row r="16">
          <cell r="B16" t="str">
            <v>Управление многокв.домом</v>
          </cell>
        </row>
        <row r="17">
          <cell r="B17" t="str">
            <v>Водоотведение(кв)</v>
          </cell>
        </row>
        <row r="18">
          <cell r="B18" t="str">
            <v>Эксплуатация общед.ПУ</v>
          </cell>
        </row>
        <row r="19">
          <cell r="B19" t="str">
            <v>Хол.водоснабжение(о/д нужды)</v>
          </cell>
        </row>
        <row r="20">
          <cell r="B20" t="str">
            <v>Водоотведение(о/д нужды)</v>
          </cell>
        </row>
        <row r="21">
          <cell r="B21" t="str">
            <v>Отопление(о/д нужды)</v>
          </cell>
        </row>
        <row r="22">
          <cell r="B22" t="str">
            <v>Электроснабжение(общед.нужды)</v>
          </cell>
        </row>
        <row r="23">
          <cell r="B23" t="str">
            <v>Гор.водоснабж.(о/д нужды)</v>
          </cell>
        </row>
        <row r="24">
          <cell r="B24">
            <v>0</v>
          </cell>
        </row>
      </sheetData>
      <sheetData sheetId="4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5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6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  <row r="22">
          <cell r="B22">
            <v>0</v>
          </cell>
        </row>
      </sheetData>
      <sheetData sheetId="7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8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</sheetData>
      <sheetData sheetId="9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  <row r="22">
          <cell r="B22">
            <v>0</v>
          </cell>
        </row>
      </sheetData>
      <sheetData sheetId="10">
        <row r="3">
          <cell r="B3" t="str">
            <v>Содержание общ.имущ.дома</v>
          </cell>
        </row>
        <row r="4">
          <cell r="B4" t="str">
            <v>Отопление</v>
          </cell>
        </row>
        <row r="5">
          <cell r="B5" t="str">
            <v>Горячее водоснабжение</v>
          </cell>
        </row>
        <row r="6">
          <cell r="B6" t="str">
            <v>Газ</v>
          </cell>
        </row>
        <row r="7">
          <cell r="B7" t="str">
            <v>Уборка и сан.очистка зем.уч.</v>
          </cell>
        </row>
        <row r="8">
          <cell r="B8" t="str">
            <v>Электроснабжение(инд.потр)</v>
          </cell>
        </row>
        <row r="9">
          <cell r="B9" t="str">
            <v>Холодная вода</v>
          </cell>
        </row>
        <row r="10">
          <cell r="B10" t="str">
            <v>Канализирование х.воды</v>
          </cell>
        </row>
        <row r="11">
          <cell r="B11" t="str">
            <v>Канализирование г.воды</v>
          </cell>
        </row>
        <row r="12">
          <cell r="B12" t="str">
            <v>Тек.рем.общ.имущ.дома</v>
          </cell>
        </row>
        <row r="13">
          <cell r="B13" t="str">
            <v>Сод.и тек.рем.в/дом.газосн</v>
          </cell>
        </row>
        <row r="14">
          <cell r="B14" t="str">
            <v>Управление многокв.домом</v>
          </cell>
        </row>
        <row r="15">
          <cell r="B15" t="str">
            <v>Водоотведение(кв)</v>
          </cell>
        </row>
        <row r="16">
          <cell r="B16" t="str">
            <v>Эксплуатация общед.ПУ</v>
          </cell>
        </row>
        <row r="17">
          <cell r="B17" t="str">
            <v>Хол.водоснабжение(о/д нужды)</v>
          </cell>
        </row>
        <row r="18">
          <cell r="B18" t="str">
            <v>Водоотведение(о/д нужды)</v>
          </cell>
        </row>
        <row r="19">
          <cell r="B19" t="str">
            <v>Отопление(о/д нужды)</v>
          </cell>
        </row>
        <row r="20">
          <cell r="B20" t="str">
            <v>Электроснабжение(общед.нужды)</v>
          </cell>
        </row>
        <row r="21">
          <cell r="B21" t="str">
            <v>Гор.водоснабж.(о/д нужды)</v>
          </cell>
        </row>
        <row r="22">
          <cell r="B22">
            <v>0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3" sqref="F3"/>
    </sheetView>
  </sheetViews>
  <sheetFormatPr defaultRowHeight="15"/>
  <cols>
    <col min="2" max="2" width="30.7109375" customWidth="1"/>
    <col min="3" max="3" width="19.42578125" customWidth="1"/>
    <col min="4" max="4" width="11.42578125" customWidth="1"/>
    <col min="5" max="5" width="12.42578125" customWidth="1"/>
    <col min="6" max="6" width="13.140625" customWidth="1"/>
    <col min="7" max="7" width="11.42578125" customWidth="1"/>
    <col min="8" max="8" width="12.140625" customWidth="1"/>
  </cols>
  <sheetData>
    <row r="1" spans="1:13">
      <c r="A1" s="1"/>
      <c r="B1" s="2" t="s">
        <v>0</v>
      </c>
    </row>
    <row r="2" spans="1:13" ht="15.7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7" t="s">
        <v>9</v>
      </c>
      <c r="J2" s="8" t="s">
        <v>10</v>
      </c>
      <c r="K2" s="4" t="s">
        <v>11</v>
      </c>
      <c r="L2" s="6" t="s">
        <v>12</v>
      </c>
      <c r="M2" s="9"/>
    </row>
    <row r="3" spans="1:13" ht="15.75" customHeight="1">
      <c r="A3" s="10">
        <v>1</v>
      </c>
      <c r="B3" s="11" t="s">
        <v>13</v>
      </c>
      <c r="C3" s="12">
        <v>15238.98</v>
      </c>
      <c r="D3" s="13">
        <f>C3</f>
        <v>15238.98</v>
      </c>
      <c r="E3" s="14">
        <v>14386.49</v>
      </c>
      <c r="F3" s="13">
        <f>E3</f>
        <v>14386.49</v>
      </c>
      <c r="G3" s="13">
        <f>E3-C3</f>
        <v>-852.48999999999978</v>
      </c>
      <c r="H3" s="15">
        <f>F3-D3</f>
        <v>-852.48999999999978</v>
      </c>
      <c r="I3" s="14"/>
      <c r="J3" s="15">
        <f>I3</f>
        <v>0</v>
      </c>
      <c r="K3" s="12"/>
      <c r="L3" s="13">
        <f>K3</f>
        <v>0</v>
      </c>
    </row>
    <row r="4" spans="1:13" ht="15.75" customHeight="1">
      <c r="A4" s="10">
        <f>A3+1</f>
        <v>2</v>
      </c>
      <c r="B4" s="11" t="s">
        <v>14</v>
      </c>
      <c r="C4" s="12">
        <v>84677.17</v>
      </c>
      <c r="D4" s="13">
        <f t="shared" ref="D4:D22" si="0">C4</f>
        <v>84677.17</v>
      </c>
      <c r="E4" s="14">
        <v>60670.38</v>
      </c>
      <c r="F4" s="13">
        <f t="shared" ref="F4:F22" si="1">E4</f>
        <v>60670.38</v>
      </c>
      <c r="G4" s="13">
        <f t="shared" ref="G4:H22" si="2">E4-C4</f>
        <v>-24006.79</v>
      </c>
      <c r="H4" s="15">
        <f t="shared" si="2"/>
        <v>-24006.79</v>
      </c>
      <c r="I4" s="14"/>
      <c r="J4" s="15">
        <f t="shared" ref="J4:J22" si="3">I4</f>
        <v>0</v>
      </c>
      <c r="K4" s="12"/>
      <c r="L4" s="13">
        <f t="shared" ref="L4:L22" si="4">K4</f>
        <v>0</v>
      </c>
      <c r="M4">
        <f>L4-J4</f>
        <v>0</v>
      </c>
    </row>
    <row r="5" spans="1:13" ht="15.75" customHeight="1">
      <c r="A5" s="10">
        <f t="shared" ref="A5:A22" si="5">A4+1</f>
        <v>3</v>
      </c>
      <c r="B5" s="11" t="s">
        <v>15</v>
      </c>
      <c r="C5" s="12">
        <v>4593.5</v>
      </c>
      <c r="D5" s="13">
        <f t="shared" si="0"/>
        <v>4593.5</v>
      </c>
      <c r="E5" s="14">
        <v>9527.41</v>
      </c>
      <c r="F5" s="13">
        <f t="shared" si="1"/>
        <v>9527.41</v>
      </c>
      <c r="G5" s="13">
        <f t="shared" si="2"/>
        <v>4933.91</v>
      </c>
      <c r="H5" s="15">
        <f t="shared" si="2"/>
        <v>4933.91</v>
      </c>
      <c r="I5" s="14"/>
      <c r="J5" s="15">
        <f t="shared" si="3"/>
        <v>0</v>
      </c>
      <c r="K5" s="12"/>
      <c r="L5" s="13">
        <f t="shared" si="4"/>
        <v>0</v>
      </c>
    </row>
    <row r="6" spans="1:13" ht="15.75" customHeight="1">
      <c r="A6" s="10">
        <f t="shared" si="5"/>
        <v>4</v>
      </c>
      <c r="B6" s="11" t="s">
        <v>16</v>
      </c>
      <c r="C6" s="12">
        <v>0</v>
      </c>
      <c r="D6" s="13">
        <f t="shared" si="0"/>
        <v>0</v>
      </c>
      <c r="E6" s="14">
        <v>0</v>
      </c>
      <c r="F6" s="13">
        <f t="shared" si="1"/>
        <v>0</v>
      </c>
      <c r="G6" s="13">
        <f t="shared" si="2"/>
        <v>0</v>
      </c>
      <c r="H6" s="15">
        <f t="shared" si="2"/>
        <v>0</v>
      </c>
      <c r="I6" s="14"/>
      <c r="J6" s="15">
        <f t="shared" si="3"/>
        <v>0</v>
      </c>
      <c r="K6" s="12"/>
      <c r="L6" s="13">
        <f t="shared" si="4"/>
        <v>0</v>
      </c>
    </row>
    <row r="7" spans="1:13" ht="15.75" customHeight="1">
      <c r="A7" s="10">
        <f t="shared" si="5"/>
        <v>5</v>
      </c>
      <c r="B7" s="11" t="s">
        <v>17</v>
      </c>
      <c r="C7" s="12">
        <v>2090.54</v>
      </c>
      <c r="D7" s="13">
        <f t="shared" si="0"/>
        <v>2090.54</v>
      </c>
      <c r="E7" s="14">
        <v>2023.51</v>
      </c>
      <c r="F7" s="13">
        <f t="shared" si="1"/>
        <v>2023.51</v>
      </c>
      <c r="G7" s="13">
        <f t="shared" si="2"/>
        <v>-67.029999999999973</v>
      </c>
      <c r="H7" s="15">
        <f t="shared" si="2"/>
        <v>-67.029999999999973</v>
      </c>
      <c r="I7" s="14"/>
      <c r="J7" s="15">
        <f t="shared" si="3"/>
        <v>0</v>
      </c>
      <c r="K7" s="12"/>
      <c r="L7" s="13">
        <f t="shared" si="4"/>
        <v>0</v>
      </c>
    </row>
    <row r="8" spans="1:13" ht="15.75" customHeight="1">
      <c r="A8" s="10">
        <f t="shared" si="5"/>
        <v>6</v>
      </c>
      <c r="B8" s="11" t="s">
        <v>18</v>
      </c>
      <c r="C8" s="12">
        <v>14551.84</v>
      </c>
      <c r="D8" s="13">
        <f t="shared" si="0"/>
        <v>14551.84</v>
      </c>
      <c r="E8" s="14">
        <v>14761.7</v>
      </c>
      <c r="F8" s="13">
        <f t="shared" si="1"/>
        <v>14761.7</v>
      </c>
      <c r="G8" s="13">
        <f t="shared" si="2"/>
        <v>209.86000000000058</v>
      </c>
      <c r="H8" s="15">
        <f t="shared" si="2"/>
        <v>209.86000000000058</v>
      </c>
      <c r="I8" s="14"/>
      <c r="J8" s="15">
        <f t="shared" si="3"/>
        <v>0</v>
      </c>
      <c r="K8" s="12"/>
      <c r="L8" s="13">
        <f t="shared" si="4"/>
        <v>0</v>
      </c>
    </row>
    <row r="9" spans="1:13" ht="15.75" customHeight="1">
      <c r="A9" s="10">
        <f t="shared" si="5"/>
        <v>7</v>
      </c>
      <c r="B9" s="11" t="s">
        <v>19</v>
      </c>
      <c r="C9" s="12">
        <v>1961.18</v>
      </c>
      <c r="D9" s="13">
        <f t="shared" si="0"/>
        <v>1961.18</v>
      </c>
      <c r="E9" s="14">
        <v>4189.26</v>
      </c>
      <c r="F9" s="13">
        <f t="shared" si="1"/>
        <v>4189.26</v>
      </c>
      <c r="G9" s="13">
        <f t="shared" si="2"/>
        <v>2228.08</v>
      </c>
      <c r="H9" s="15">
        <f t="shared" si="2"/>
        <v>2228.08</v>
      </c>
      <c r="I9" s="14"/>
      <c r="J9" s="15">
        <f t="shared" si="3"/>
        <v>0</v>
      </c>
      <c r="K9" s="12"/>
      <c r="L9" s="13">
        <f t="shared" si="4"/>
        <v>0</v>
      </c>
    </row>
    <row r="10" spans="1:13" ht="15.75" customHeight="1">
      <c r="A10" s="10">
        <f t="shared" si="5"/>
        <v>8</v>
      </c>
      <c r="B10" s="11" t="s">
        <v>20</v>
      </c>
      <c r="C10" s="12">
        <v>0</v>
      </c>
      <c r="D10" s="13">
        <f t="shared" si="0"/>
        <v>0</v>
      </c>
      <c r="E10" s="14">
        <v>119.21</v>
      </c>
      <c r="F10" s="13">
        <f t="shared" si="1"/>
        <v>119.21</v>
      </c>
      <c r="G10" s="13">
        <f t="shared" si="2"/>
        <v>119.21</v>
      </c>
      <c r="H10" s="15">
        <f t="shared" si="2"/>
        <v>119.21</v>
      </c>
      <c r="I10" s="14"/>
      <c r="J10" s="15">
        <f t="shared" si="3"/>
        <v>0</v>
      </c>
      <c r="K10" s="12"/>
      <c r="L10" s="13">
        <f t="shared" si="4"/>
        <v>0</v>
      </c>
    </row>
    <row r="11" spans="1:13" ht="15.75" customHeight="1">
      <c r="A11" s="10">
        <f t="shared" si="5"/>
        <v>9</v>
      </c>
      <c r="B11" s="11" t="s">
        <v>21</v>
      </c>
      <c r="C11" s="12">
        <v>0</v>
      </c>
      <c r="D11" s="13">
        <f t="shared" si="0"/>
        <v>0</v>
      </c>
      <c r="E11" s="14">
        <v>16.46</v>
      </c>
      <c r="F11" s="13">
        <f t="shared" si="1"/>
        <v>16.46</v>
      </c>
      <c r="G11" s="13">
        <f t="shared" si="2"/>
        <v>16.46</v>
      </c>
      <c r="H11" s="15">
        <f t="shared" si="2"/>
        <v>16.46</v>
      </c>
      <c r="I11" s="14"/>
      <c r="J11" s="15">
        <f t="shared" si="3"/>
        <v>0</v>
      </c>
      <c r="K11" s="12"/>
      <c r="L11" s="13">
        <f t="shared" si="4"/>
        <v>0</v>
      </c>
    </row>
    <row r="12" spans="1:13" ht="15.75" customHeight="1">
      <c r="A12" s="10">
        <f t="shared" si="5"/>
        <v>10</v>
      </c>
      <c r="B12" s="11" t="s">
        <v>22</v>
      </c>
      <c r="C12" s="12">
        <v>8032.09</v>
      </c>
      <c r="D12" s="13">
        <f t="shared" si="0"/>
        <v>8032.09</v>
      </c>
      <c r="E12" s="14">
        <v>7748.02</v>
      </c>
      <c r="F12" s="13">
        <f t="shared" si="1"/>
        <v>7748.02</v>
      </c>
      <c r="G12" s="13">
        <f t="shared" si="2"/>
        <v>-284.06999999999971</v>
      </c>
      <c r="H12" s="15">
        <f t="shared" si="2"/>
        <v>-284.06999999999971</v>
      </c>
      <c r="I12" s="14"/>
      <c r="J12" s="15">
        <f t="shared" si="3"/>
        <v>0</v>
      </c>
      <c r="K12" s="12"/>
      <c r="L12" s="13">
        <f t="shared" si="4"/>
        <v>0</v>
      </c>
    </row>
    <row r="13" spans="1:13" ht="15.75" customHeight="1">
      <c r="A13" s="10">
        <f t="shared" si="5"/>
        <v>11</v>
      </c>
      <c r="B13" s="11" t="s">
        <v>23</v>
      </c>
      <c r="C13" s="12">
        <v>894.01</v>
      </c>
      <c r="D13" s="13">
        <f t="shared" si="0"/>
        <v>894.01</v>
      </c>
      <c r="E13" s="14">
        <v>861.35</v>
      </c>
      <c r="F13" s="13">
        <f t="shared" si="1"/>
        <v>861.35</v>
      </c>
      <c r="G13" s="13">
        <f t="shared" si="2"/>
        <v>-32.659999999999968</v>
      </c>
      <c r="H13" s="15">
        <f t="shared" si="2"/>
        <v>-32.659999999999968</v>
      </c>
      <c r="I13" s="14"/>
      <c r="J13" s="15">
        <f t="shared" si="3"/>
        <v>0</v>
      </c>
      <c r="K13" s="12"/>
      <c r="L13" s="13">
        <f t="shared" si="4"/>
        <v>0</v>
      </c>
    </row>
    <row r="14" spans="1:13" ht="15.75" customHeight="1">
      <c r="A14" s="10">
        <f t="shared" si="5"/>
        <v>12</v>
      </c>
      <c r="B14" s="11" t="s">
        <v>24</v>
      </c>
      <c r="C14" s="12">
        <v>3056.76</v>
      </c>
      <c r="D14" s="13">
        <f t="shared" si="0"/>
        <v>3056.76</v>
      </c>
      <c r="E14" s="14">
        <v>2805.68</v>
      </c>
      <c r="F14" s="13">
        <f t="shared" si="1"/>
        <v>2805.68</v>
      </c>
      <c r="G14" s="13">
        <f t="shared" si="2"/>
        <v>-251.08000000000038</v>
      </c>
      <c r="H14" s="15">
        <f t="shared" si="2"/>
        <v>-251.08000000000038</v>
      </c>
      <c r="I14" s="14"/>
      <c r="J14" s="15">
        <f t="shared" si="3"/>
        <v>0</v>
      </c>
      <c r="K14" s="12"/>
      <c r="L14" s="13">
        <f t="shared" si="4"/>
        <v>0</v>
      </c>
    </row>
    <row r="15" spans="1:13" ht="15.75" customHeight="1">
      <c r="A15" s="10">
        <f t="shared" si="5"/>
        <v>13</v>
      </c>
      <c r="B15" s="11" t="s">
        <v>25</v>
      </c>
      <c r="C15" s="12">
        <v>3161.89</v>
      </c>
      <c r="D15" s="13">
        <f t="shared" si="0"/>
        <v>3161.89</v>
      </c>
      <c r="E15" s="14">
        <v>6546</v>
      </c>
      <c r="F15" s="13">
        <f t="shared" si="1"/>
        <v>6546</v>
      </c>
      <c r="G15" s="13">
        <f t="shared" si="2"/>
        <v>3384.11</v>
      </c>
      <c r="H15" s="15">
        <f t="shared" si="2"/>
        <v>3384.11</v>
      </c>
      <c r="I15" s="14"/>
      <c r="J15" s="15">
        <f t="shared" si="3"/>
        <v>0</v>
      </c>
      <c r="K15" s="12"/>
      <c r="L15" s="13">
        <f t="shared" si="4"/>
        <v>0</v>
      </c>
    </row>
    <row r="16" spans="1:13" ht="15.75" customHeight="1">
      <c r="A16" s="10">
        <f t="shared" si="5"/>
        <v>14</v>
      </c>
      <c r="B16" s="11" t="s">
        <v>26</v>
      </c>
      <c r="C16" s="12">
        <v>852.73</v>
      </c>
      <c r="D16" s="13">
        <f t="shared" si="0"/>
        <v>852.73</v>
      </c>
      <c r="E16" s="14">
        <v>828.62</v>
      </c>
      <c r="F16" s="13">
        <f t="shared" si="1"/>
        <v>828.62</v>
      </c>
      <c r="G16" s="13">
        <f t="shared" si="2"/>
        <v>-24.110000000000014</v>
      </c>
      <c r="H16" s="15">
        <f t="shared" si="2"/>
        <v>-24.110000000000014</v>
      </c>
      <c r="I16" s="14"/>
      <c r="J16" s="15">
        <f t="shared" si="3"/>
        <v>0</v>
      </c>
      <c r="K16" s="12"/>
      <c r="L16" s="13">
        <f t="shared" si="4"/>
        <v>0</v>
      </c>
    </row>
    <row r="17" spans="1:13" ht="15.75" customHeight="1">
      <c r="A17" s="10">
        <f t="shared" si="5"/>
        <v>15</v>
      </c>
      <c r="B17" s="11" t="s">
        <v>27</v>
      </c>
      <c r="C17" s="12">
        <v>183.66</v>
      </c>
      <c r="D17" s="13">
        <f t="shared" si="0"/>
        <v>183.66</v>
      </c>
      <c r="E17" s="14">
        <v>1294.44</v>
      </c>
      <c r="F17" s="13">
        <f t="shared" si="1"/>
        <v>1294.44</v>
      </c>
      <c r="G17" s="13">
        <f t="shared" si="2"/>
        <v>1110.78</v>
      </c>
      <c r="H17" s="15">
        <f t="shared" si="2"/>
        <v>1110.78</v>
      </c>
      <c r="I17" s="14"/>
      <c r="J17" s="15">
        <f t="shared" si="3"/>
        <v>0</v>
      </c>
      <c r="K17" s="12"/>
      <c r="L17" s="13">
        <f t="shared" si="4"/>
        <v>0</v>
      </c>
    </row>
    <row r="18" spans="1:13" ht="15.75" customHeight="1">
      <c r="A18" s="10">
        <f t="shared" si="5"/>
        <v>16</v>
      </c>
      <c r="B18" s="11" t="s">
        <v>28</v>
      </c>
      <c r="C18" s="12">
        <v>0</v>
      </c>
      <c r="D18" s="13">
        <f t="shared" si="0"/>
        <v>0</v>
      </c>
      <c r="E18" s="14">
        <v>0</v>
      </c>
      <c r="F18" s="13">
        <f t="shared" si="1"/>
        <v>0</v>
      </c>
      <c r="G18" s="13">
        <f t="shared" si="2"/>
        <v>0</v>
      </c>
      <c r="H18" s="15">
        <f t="shared" si="2"/>
        <v>0</v>
      </c>
      <c r="I18" s="14"/>
      <c r="J18" s="15">
        <f t="shared" si="3"/>
        <v>0</v>
      </c>
      <c r="K18" s="12"/>
      <c r="L18" s="13">
        <f t="shared" si="4"/>
        <v>0</v>
      </c>
    </row>
    <row r="19" spans="1:13" ht="15.75" customHeight="1">
      <c r="A19" s="3">
        <f t="shared" si="5"/>
        <v>17</v>
      </c>
      <c r="B19" s="11" t="s">
        <v>29</v>
      </c>
      <c r="C19" s="16">
        <v>0</v>
      </c>
      <c r="D19" s="17">
        <f t="shared" si="0"/>
        <v>0</v>
      </c>
      <c r="E19" s="18">
        <v>0</v>
      </c>
      <c r="F19" s="17">
        <f t="shared" si="1"/>
        <v>0</v>
      </c>
      <c r="G19" s="17">
        <f t="shared" si="2"/>
        <v>0</v>
      </c>
      <c r="H19" s="19">
        <f t="shared" si="2"/>
        <v>0</v>
      </c>
      <c r="I19" s="18"/>
      <c r="J19" s="19">
        <f t="shared" si="3"/>
        <v>0</v>
      </c>
      <c r="K19" s="16"/>
      <c r="L19" s="17">
        <f t="shared" si="4"/>
        <v>0</v>
      </c>
      <c r="M19" s="9"/>
    </row>
    <row r="20" spans="1:13" ht="15.75" customHeight="1">
      <c r="A20" s="10">
        <f t="shared" si="5"/>
        <v>18</v>
      </c>
      <c r="B20" s="20" t="s">
        <v>30</v>
      </c>
      <c r="C20" s="12">
        <v>411.47</v>
      </c>
      <c r="D20" s="13">
        <f t="shared" si="0"/>
        <v>411.47</v>
      </c>
      <c r="E20" s="14">
        <v>8782.3700000000008</v>
      </c>
      <c r="F20" s="13">
        <f t="shared" si="1"/>
        <v>8782.3700000000008</v>
      </c>
      <c r="G20" s="13">
        <f t="shared" si="2"/>
        <v>8370.9000000000015</v>
      </c>
      <c r="H20" s="15">
        <f t="shared" si="2"/>
        <v>8370.9000000000015</v>
      </c>
      <c r="I20" s="14"/>
      <c r="J20" s="15">
        <f t="shared" si="3"/>
        <v>0</v>
      </c>
      <c r="K20" s="12"/>
      <c r="L20" s="13">
        <f t="shared" si="4"/>
        <v>0</v>
      </c>
    </row>
    <row r="21" spans="1:13" ht="15.75" customHeight="1">
      <c r="A21" s="10">
        <f t="shared" si="5"/>
        <v>19</v>
      </c>
      <c r="B21" s="11" t="s">
        <v>31</v>
      </c>
      <c r="C21" s="12">
        <v>436.01</v>
      </c>
      <c r="D21" s="13">
        <f t="shared" si="0"/>
        <v>436.01</v>
      </c>
      <c r="E21" s="14">
        <v>6505.26</v>
      </c>
      <c r="F21" s="13">
        <f t="shared" si="1"/>
        <v>6505.26</v>
      </c>
      <c r="G21" s="13">
        <f t="shared" si="2"/>
        <v>6069.25</v>
      </c>
      <c r="H21" s="15">
        <f t="shared" si="2"/>
        <v>6069.25</v>
      </c>
      <c r="I21" s="14"/>
      <c r="J21" s="15">
        <f t="shared" si="3"/>
        <v>0</v>
      </c>
      <c r="K21" s="12"/>
      <c r="L21" s="13">
        <f t="shared" si="4"/>
        <v>0</v>
      </c>
    </row>
    <row r="22" spans="1:13" ht="15.75" customHeight="1">
      <c r="A22" s="10">
        <f t="shared" si="5"/>
        <v>20</v>
      </c>
      <c r="B22" s="11"/>
      <c r="C22" s="12"/>
      <c r="D22" s="13">
        <f t="shared" si="0"/>
        <v>0</v>
      </c>
      <c r="E22" s="14"/>
      <c r="F22" s="13">
        <f t="shared" si="1"/>
        <v>0</v>
      </c>
      <c r="G22" s="13">
        <f t="shared" si="2"/>
        <v>0</v>
      </c>
      <c r="H22" s="15">
        <f t="shared" si="2"/>
        <v>0</v>
      </c>
      <c r="I22" s="14"/>
      <c r="J22" s="15">
        <f t="shared" si="3"/>
        <v>0</v>
      </c>
      <c r="K22" s="12"/>
      <c r="L22" s="13">
        <f t="shared" si="4"/>
        <v>0</v>
      </c>
    </row>
    <row r="23" spans="1:13" ht="15.75" customHeight="1">
      <c r="A23" s="21"/>
      <c r="B23" s="22" t="s">
        <v>32</v>
      </c>
      <c r="C23" s="23">
        <f t="shared" ref="C23:L23" si="6">SUM(C3:C22)</f>
        <v>140141.83000000005</v>
      </c>
      <c r="D23" s="23">
        <f t="shared" si="6"/>
        <v>140141.83000000005</v>
      </c>
      <c r="E23" s="24">
        <f t="shared" si="6"/>
        <v>141066.16</v>
      </c>
      <c r="F23" s="23">
        <f t="shared" si="6"/>
        <v>141066.16</v>
      </c>
      <c r="G23" s="23">
        <f t="shared" si="6"/>
        <v>924.32999999999993</v>
      </c>
      <c r="H23" s="24">
        <f t="shared" si="6"/>
        <v>924.32999999999993</v>
      </c>
      <c r="I23" s="24">
        <f t="shared" si="6"/>
        <v>0</v>
      </c>
      <c r="J23" s="24">
        <f t="shared" si="6"/>
        <v>0</v>
      </c>
      <c r="K23" s="23">
        <f t="shared" si="6"/>
        <v>0</v>
      </c>
      <c r="L23" s="23">
        <f t="shared" si="6"/>
        <v>0</v>
      </c>
    </row>
    <row r="24" spans="1:13" ht="15.75" customHeight="1">
      <c r="A24" s="1"/>
      <c r="B24" s="9"/>
    </row>
    <row r="25" spans="1:13">
      <c r="A25" s="1"/>
      <c r="B25" s="9"/>
    </row>
    <row r="26" spans="1:13">
      <c r="A26" s="1"/>
      <c r="B26" s="25" t="s">
        <v>33</v>
      </c>
      <c r="C26" s="26">
        <f>C9+C10+C11+C15+C17+C18</f>
        <v>5306.73</v>
      </c>
      <c r="D26" s="26">
        <f t="shared" ref="D26:J26" si="7">D9+D10+D11+D15+D17+D18</f>
        <v>5306.73</v>
      </c>
      <c r="E26" s="26">
        <f t="shared" si="7"/>
        <v>12165.37</v>
      </c>
      <c r="F26" s="26">
        <f t="shared" si="7"/>
        <v>12165.37</v>
      </c>
      <c r="G26" s="26">
        <f t="shared" si="7"/>
        <v>6858.64</v>
      </c>
      <c r="H26" s="26">
        <f t="shared" si="7"/>
        <v>6858.64</v>
      </c>
      <c r="I26" s="26">
        <f t="shared" si="7"/>
        <v>0</v>
      </c>
      <c r="J26" s="26">
        <f t="shared" si="7"/>
        <v>0</v>
      </c>
    </row>
    <row r="27" spans="1:13">
      <c r="A27" s="1"/>
      <c r="B27" s="27" t="s">
        <v>34</v>
      </c>
      <c r="C27" s="26">
        <f>C8+C20</f>
        <v>14963.31</v>
      </c>
      <c r="D27" s="26">
        <f t="shared" ref="D27:J27" si="8">D8+D20</f>
        <v>14963.31</v>
      </c>
      <c r="E27" s="26">
        <f t="shared" si="8"/>
        <v>23544.07</v>
      </c>
      <c r="F27" s="26">
        <f t="shared" si="8"/>
        <v>23544.07</v>
      </c>
      <c r="G27" s="26">
        <f t="shared" si="8"/>
        <v>8580.760000000002</v>
      </c>
      <c r="H27" s="26">
        <f t="shared" si="8"/>
        <v>8580.760000000002</v>
      </c>
      <c r="I27" s="26">
        <f t="shared" si="8"/>
        <v>0</v>
      </c>
      <c r="J27" s="26">
        <f t="shared" si="8"/>
        <v>0</v>
      </c>
    </row>
    <row r="28" spans="1:13">
      <c r="A28" s="1"/>
      <c r="B28" s="27" t="s">
        <v>35</v>
      </c>
      <c r="C28" s="26">
        <f>C4+C5+C19+C21</f>
        <v>89706.68</v>
      </c>
      <c r="D28" s="26">
        <f t="shared" ref="D28:J28" si="9">D4+D5+D19+D21</f>
        <v>89706.68</v>
      </c>
      <c r="E28" s="26">
        <f t="shared" si="9"/>
        <v>76703.049999999988</v>
      </c>
      <c r="F28" s="26">
        <f t="shared" si="9"/>
        <v>76703.049999999988</v>
      </c>
      <c r="G28" s="26">
        <f t="shared" si="9"/>
        <v>-13003.630000000001</v>
      </c>
      <c r="H28" s="26">
        <f t="shared" si="9"/>
        <v>-13003.630000000001</v>
      </c>
      <c r="I28" s="26">
        <f t="shared" si="9"/>
        <v>0</v>
      </c>
      <c r="J28" s="26">
        <f t="shared" si="9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1" sqref="B1:D1"/>
    </sheetView>
  </sheetViews>
  <sheetFormatPr defaultRowHeight="15"/>
  <cols>
    <col min="1" max="1" width="5.140625" customWidth="1"/>
    <col min="2" max="2" width="28.5703125" customWidth="1"/>
    <col min="3" max="12" width="11.7109375" customWidth="1"/>
  </cols>
  <sheetData>
    <row r="1" spans="1:12">
      <c r="B1" s="2" t="s">
        <v>44</v>
      </c>
      <c r="C1" t="s">
        <v>49</v>
      </c>
    </row>
    <row r="2" spans="1:12" ht="45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4.25" customHeight="1">
      <c r="A3" s="29">
        <v>1</v>
      </c>
      <c r="B3" s="11" t="str">
        <f>[1]август!B3</f>
        <v>Содержание общ.имущ.дома</v>
      </c>
      <c r="C3" s="59">
        <v>17850.900000000001</v>
      </c>
      <c r="D3" s="13">
        <f>C3+Август!D3</f>
        <v>87734.359999999986</v>
      </c>
      <c r="E3" s="14">
        <v>14856.61</v>
      </c>
      <c r="F3" s="13">
        <f>E3+Август!F3</f>
        <v>62115.91</v>
      </c>
      <c r="G3" s="13">
        <f>E3-C3</f>
        <v>-2994.2900000000009</v>
      </c>
      <c r="H3" s="15">
        <f>F3-D3</f>
        <v>-25618.449999999983</v>
      </c>
      <c r="I3" s="14"/>
      <c r="J3" s="15">
        <f>I3+Август!J3</f>
        <v>0</v>
      </c>
      <c r="K3" s="12"/>
      <c r="L3" s="13">
        <f>K3+Август!L3</f>
        <v>0</v>
      </c>
    </row>
    <row r="4" spans="1:12" ht="14.25" customHeight="1">
      <c r="A4" s="29">
        <f>A3+1</f>
        <v>2</v>
      </c>
      <c r="B4" s="11" t="str">
        <f>[1]август!B4</f>
        <v>Отопление</v>
      </c>
      <c r="C4" s="59">
        <v>0</v>
      </c>
      <c r="D4" s="13">
        <f>C4+Август!D4</f>
        <v>50064.52</v>
      </c>
      <c r="E4" s="14">
        <v>3291.72</v>
      </c>
      <c r="F4" s="13">
        <f>E4+Август!F4</f>
        <v>38609.860000000008</v>
      </c>
      <c r="G4" s="13">
        <f t="shared" ref="G4:H22" si="0">E4-C4</f>
        <v>3291.72</v>
      </c>
      <c r="H4" s="15">
        <f t="shared" si="0"/>
        <v>-11454.659999999989</v>
      </c>
      <c r="I4" s="14"/>
      <c r="J4" s="15">
        <f>I4+Август!J4</f>
        <v>0</v>
      </c>
      <c r="K4" s="12"/>
      <c r="L4" s="13">
        <f>K4+Август!L4</f>
        <v>0</v>
      </c>
    </row>
    <row r="5" spans="1:12" ht="14.25" customHeight="1">
      <c r="A5" s="29">
        <f t="shared" ref="A5:A22" si="1">A4+1</f>
        <v>3</v>
      </c>
      <c r="B5" s="11" t="str">
        <f>[1]август!B5</f>
        <v>Горячее водоснабжение</v>
      </c>
      <c r="C5" s="59">
        <v>0</v>
      </c>
      <c r="D5" s="13">
        <f>C5+Август!D5</f>
        <v>0</v>
      </c>
      <c r="E5" s="14">
        <v>0</v>
      </c>
      <c r="F5" s="13">
        <f>E5+Август!F5</f>
        <v>0</v>
      </c>
      <c r="G5" s="13">
        <f t="shared" si="0"/>
        <v>0</v>
      </c>
      <c r="H5" s="15">
        <f t="shared" si="0"/>
        <v>0</v>
      </c>
      <c r="I5" s="14"/>
      <c r="J5" s="15">
        <f>I5+Август!J5</f>
        <v>0</v>
      </c>
      <c r="K5" s="12"/>
      <c r="L5" s="13">
        <f>K5+Август!L5</f>
        <v>0</v>
      </c>
    </row>
    <row r="6" spans="1:12" ht="14.25" customHeight="1">
      <c r="A6" s="29">
        <f t="shared" si="1"/>
        <v>4</v>
      </c>
      <c r="B6" s="11" t="str">
        <f>[1]август!B6</f>
        <v>Газ</v>
      </c>
      <c r="C6" s="59">
        <v>0</v>
      </c>
      <c r="D6" s="13">
        <f>C6+Август!D6</f>
        <v>0</v>
      </c>
      <c r="E6" s="14">
        <v>0</v>
      </c>
      <c r="F6" s="13">
        <f>E6+Август!F6</f>
        <v>0</v>
      </c>
      <c r="G6" s="13">
        <f t="shared" si="0"/>
        <v>0</v>
      </c>
      <c r="H6" s="15">
        <f t="shared" si="0"/>
        <v>0</v>
      </c>
      <c r="I6" s="14"/>
      <c r="J6" s="15">
        <f>I6+Август!J6</f>
        <v>0</v>
      </c>
      <c r="K6" s="12"/>
      <c r="L6" s="13">
        <f>K6+Август!L6</f>
        <v>0</v>
      </c>
    </row>
    <row r="7" spans="1:12" ht="14.25" customHeight="1">
      <c r="A7" s="29">
        <f t="shared" si="1"/>
        <v>5</v>
      </c>
      <c r="B7" s="11" t="str">
        <f>[1]август!B7</f>
        <v>Уборка и сан.очистка зем.уч.</v>
      </c>
      <c r="C7" s="59">
        <v>2695.54</v>
      </c>
      <c r="D7" s="13">
        <f>C7+Август!D7</f>
        <v>13334.34</v>
      </c>
      <c r="E7" s="14">
        <v>2248.1999999999998</v>
      </c>
      <c r="F7" s="13">
        <f>E7+Август!F7</f>
        <v>9448.59</v>
      </c>
      <c r="G7" s="13">
        <f t="shared" si="0"/>
        <v>-447.34000000000015</v>
      </c>
      <c r="H7" s="15">
        <f t="shared" si="0"/>
        <v>-3885.75</v>
      </c>
      <c r="I7" s="14"/>
      <c r="J7" s="15">
        <f>I7+Август!J7</f>
        <v>0</v>
      </c>
      <c r="K7" s="12"/>
      <c r="L7" s="13">
        <f>K7+Август!L7</f>
        <v>0</v>
      </c>
    </row>
    <row r="8" spans="1:12" ht="14.25" customHeight="1">
      <c r="A8" s="29">
        <f t="shared" si="1"/>
        <v>6</v>
      </c>
      <c r="B8" s="11" t="str">
        <f>[1]август!B8</f>
        <v>Электроснабжение(инд.потр)</v>
      </c>
      <c r="C8" s="59">
        <v>0</v>
      </c>
      <c r="D8" s="13">
        <f>C8+Август!D8</f>
        <v>0</v>
      </c>
      <c r="E8" s="14">
        <v>0</v>
      </c>
      <c r="F8" s="13">
        <f>E8+Август!F8</f>
        <v>0</v>
      </c>
      <c r="G8" s="13">
        <f t="shared" si="0"/>
        <v>0</v>
      </c>
      <c r="H8" s="15">
        <f t="shared" si="0"/>
        <v>0</v>
      </c>
      <c r="I8" s="14"/>
      <c r="J8" s="15">
        <f>I8+Август!J8</f>
        <v>0</v>
      </c>
      <c r="K8" s="12"/>
      <c r="L8" s="13">
        <f>K8+Август!L8</f>
        <v>0</v>
      </c>
    </row>
    <row r="9" spans="1:12" ht="14.25" customHeight="1">
      <c r="A9" s="29">
        <f t="shared" si="1"/>
        <v>7</v>
      </c>
      <c r="B9" s="11" t="str">
        <f>[1]август!B9</f>
        <v>Холодная вода</v>
      </c>
      <c r="C9" s="59">
        <v>11737.48</v>
      </c>
      <c r="D9" s="13">
        <f>C9+Август!D9</f>
        <v>80230.159999999989</v>
      </c>
      <c r="E9" s="14">
        <v>9323.3700000000008</v>
      </c>
      <c r="F9" s="13">
        <f>E9+Август!F9</f>
        <v>47024.250000000007</v>
      </c>
      <c r="G9" s="13">
        <f t="shared" si="0"/>
        <v>-2414.1099999999988</v>
      </c>
      <c r="H9" s="15">
        <f t="shared" si="0"/>
        <v>-33205.909999999982</v>
      </c>
      <c r="I9" s="14"/>
      <c r="J9" s="15">
        <f>I9+Август!J9</f>
        <v>0</v>
      </c>
      <c r="K9" s="12"/>
      <c r="L9" s="13">
        <f>K9+Август!L9</f>
        <v>0</v>
      </c>
    </row>
    <row r="10" spans="1:12" ht="14.25" customHeight="1">
      <c r="A10" s="29">
        <f t="shared" si="1"/>
        <v>8</v>
      </c>
      <c r="B10" s="11" t="str">
        <f>[1]август!B10</f>
        <v>Канализирование х.воды</v>
      </c>
      <c r="C10" s="59">
        <v>0</v>
      </c>
      <c r="D10" s="13">
        <f>C10+Август!D10</f>
        <v>0</v>
      </c>
      <c r="E10" s="14">
        <v>0</v>
      </c>
      <c r="F10" s="13">
        <f>E10+Август!F10</f>
        <v>0</v>
      </c>
      <c r="G10" s="13">
        <f t="shared" si="0"/>
        <v>0</v>
      </c>
      <c r="H10" s="15">
        <f t="shared" si="0"/>
        <v>0</v>
      </c>
      <c r="I10" s="14"/>
      <c r="J10" s="15">
        <f>I10+Август!J10</f>
        <v>0</v>
      </c>
      <c r="K10" s="12"/>
      <c r="L10" s="13">
        <f>K10+Август!L10</f>
        <v>0</v>
      </c>
    </row>
    <row r="11" spans="1:12" ht="14.25" customHeight="1">
      <c r="A11" s="29">
        <f t="shared" si="1"/>
        <v>9</v>
      </c>
      <c r="B11" s="11" t="str">
        <f>[1]август!B11</f>
        <v>Канализирование г.воды</v>
      </c>
      <c r="C11" s="59">
        <v>0</v>
      </c>
      <c r="D11" s="13">
        <f>C11+Август!D11</f>
        <v>0</v>
      </c>
      <c r="E11" s="14">
        <v>0</v>
      </c>
      <c r="F11" s="13">
        <f>E11+Август!F11</f>
        <v>0</v>
      </c>
      <c r="G11" s="13">
        <f t="shared" si="0"/>
        <v>0</v>
      </c>
      <c r="H11" s="15">
        <f t="shared" si="0"/>
        <v>0</v>
      </c>
      <c r="I11" s="14"/>
      <c r="J11" s="15">
        <f>I11+Август!J11</f>
        <v>0</v>
      </c>
      <c r="K11" s="12"/>
      <c r="L11" s="13">
        <f>K11+Август!L11</f>
        <v>0</v>
      </c>
    </row>
    <row r="12" spans="1:12" ht="14.25" customHeight="1">
      <c r="A12" s="29">
        <f t="shared" si="1"/>
        <v>10</v>
      </c>
      <c r="B12" s="11" t="str">
        <f>[1]август!B12</f>
        <v>Тек.рем.общ.имущ.дома</v>
      </c>
      <c r="C12" s="59">
        <v>8903.91</v>
      </c>
      <c r="D12" s="13">
        <f>C12+Август!D12</f>
        <v>44519.55</v>
      </c>
      <c r="E12" s="14">
        <v>7454.46</v>
      </c>
      <c r="F12" s="13">
        <f>E12+Август!F12</f>
        <v>31585.420000000002</v>
      </c>
      <c r="G12" s="13">
        <f t="shared" si="0"/>
        <v>-1449.4499999999998</v>
      </c>
      <c r="H12" s="15">
        <f t="shared" si="0"/>
        <v>-12934.130000000001</v>
      </c>
      <c r="I12" s="14"/>
      <c r="J12" s="15">
        <f>I12+Август!J12</f>
        <v>0</v>
      </c>
      <c r="K12" s="12"/>
      <c r="L12" s="13">
        <f>K12+Август!L12</f>
        <v>0</v>
      </c>
    </row>
    <row r="13" spans="1:12" ht="14.25" customHeight="1">
      <c r="A13" s="29">
        <f t="shared" si="1"/>
        <v>11</v>
      </c>
      <c r="B13" s="11" t="str">
        <f>[1]август!B13</f>
        <v>Сод.и тек.рем.в/дом.газосн</v>
      </c>
      <c r="C13" s="59">
        <v>974.98</v>
      </c>
      <c r="D13" s="13">
        <f>C13+Август!D13</f>
        <v>4874.8999999999996</v>
      </c>
      <c r="E13" s="14">
        <v>816.31</v>
      </c>
      <c r="F13" s="13">
        <f>E13+Август!F13</f>
        <v>3458.6699999999996</v>
      </c>
      <c r="G13" s="13">
        <f t="shared" si="0"/>
        <v>-158.67000000000007</v>
      </c>
      <c r="H13" s="15">
        <f t="shared" si="0"/>
        <v>-1416.23</v>
      </c>
      <c r="I13" s="14"/>
      <c r="J13" s="15">
        <f>I13+Август!J13</f>
        <v>0</v>
      </c>
      <c r="K13" s="12"/>
      <c r="L13" s="13">
        <f>K13+Август!L13</f>
        <v>0</v>
      </c>
    </row>
    <row r="14" spans="1:12" ht="14.25" customHeight="1">
      <c r="A14" s="29">
        <f t="shared" si="1"/>
        <v>12</v>
      </c>
      <c r="B14" s="11" t="str">
        <f>[1]август!B14</f>
        <v>Управление многокв.домом</v>
      </c>
      <c r="C14" s="59">
        <v>4301.3999999999996</v>
      </c>
      <c r="D14" s="13">
        <f>C14+Август!D14</f>
        <v>20273.98</v>
      </c>
      <c r="E14" s="14">
        <v>3527.44</v>
      </c>
      <c r="F14" s="13">
        <f>E14+Август!F14</f>
        <v>14281.99</v>
      </c>
      <c r="G14" s="13">
        <f t="shared" si="0"/>
        <v>-773.95999999999958</v>
      </c>
      <c r="H14" s="15">
        <f t="shared" si="0"/>
        <v>-5991.99</v>
      </c>
      <c r="I14" s="14"/>
      <c r="J14" s="15">
        <f>I14+Август!J14</f>
        <v>0</v>
      </c>
      <c r="K14" s="12"/>
      <c r="L14" s="13">
        <f>K14+Август!L14</f>
        <v>0</v>
      </c>
    </row>
    <row r="15" spans="1:12" ht="14.25" customHeight="1">
      <c r="A15" s="29">
        <f t="shared" si="1"/>
        <v>13</v>
      </c>
      <c r="B15" s="11" t="str">
        <f>[1]август!B15</f>
        <v>Водоотведение(кв)</v>
      </c>
      <c r="C15" s="59">
        <v>11737.48</v>
      </c>
      <c r="D15" s="13">
        <f>C15+Август!D15</f>
        <v>80220.159999999989</v>
      </c>
      <c r="E15" s="14">
        <v>9323.41</v>
      </c>
      <c r="F15" s="13">
        <f>E15+Август!F15</f>
        <v>47024.270000000004</v>
      </c>
      <c r="G15" s="13">
        <f t="shared" si="0"/>
        <v>-2414.0699999999997</v>
      </c>
      <c r="H15" s="15">
        <f t="shared" si="0"/>
        <v>-33195.889999999985</v>
      </c>
      <c r="I15" s="14"/>
      <c r="J15" s="15">
        <f>I15+Август!J15</f>
        <v>0</v>
      </c>
      <c r="K15" s="12"/>
      <c r="L15" s="13">
        <f>K15+Август!L15</f>
        <v>0</v>
      </c>
    </row>
    <row r="16" spans="1:12" ht="14.25" customHeight="1">
      <c r="A16" s="29">
        <f t="shared" si="1"/>
        <v>14</v>
      </c>
      <c r="B16" s="11" t="str">
        <f>[1]август!B16</f>
        <v>Эксплуатация общед.ПУ</v>
      </c>
      <c r="C16" s="59">
        <v>845.96</v>
      </c>
      <c r="D16" s="13">
        <f>C16+Август!D16</f>
        <v>7790.1900000000005</v>
      </c>
      <c r="E16" s="14">
        <v>708.25</v>
      </c>
      <c r="F16" s="13">
        <f>E16+Август!F16</f>
        <v>5137.1499999999996</v>
      </c>
      <c r="G16" s="13">
        <f t="shared" si="0"/>
        <v>-137.71000000000004</v>
      </c>
      <c r="H16" s="15">
        <f t="shared" si="0"/>
        <v>-2653.0400000000009</v>
      </c>
      <c r="I16" s="14"/>
      <c r="J16" s="15">
        <f>I16+Август!J16</f>
        <v>0</v>
      </c>
      <c r="K16" s="12"/>
      <c r="L16" s="13">
        <f>K16+Август!L16</f>
        <v>0</v>
      </c>
    </row>
    <row r="17" spans="1:12" ht="14.25" customHeight="1">
      <c r="A17" s="29">
        <f t="shared" si="1"/>
        <v>15</v>
      </c>
      <c r="B17" s="11" t="str">
        <f>[1]август!B17</f>
        <v>Хол.водоснабжение(о/д нужды)</v>
      </c>
      <c r="C17" s="59">
        <v>286.86</v>
      </c>
      <c r="D17" s="13">
        <f>C17+Август!D17</f>
        <v>1394.2600000000002</v>
      </c>
      <c r="E17" s="14">
        <v>238.61</v>
      </c>
      <c r="F17" s="13">
        <f>E17+Август!F17</f>
        <v>987.46999999999991</v>
      </c>
      <c r="G17" s="13">
        <f t="shared" si="0"/>
        <v>-48.25</v>
      </c>
      <c r="H17" s="15">
        <f t="shared" si="0"/>
        <v>-406.7900000000003</v>
      </c>
      <c r="I17" s="14"/>
      <c r="J17" s="15">
        <f>I17+Август!J17</f>
        <v>0</v>
      </c>
      <c r="K17" s="12"/>
      <c r="L17" s="13">
        <f>K17+Август!L17</f>
        <v>0</v>
      </c>
    </row>
    <row r="18" spans="1:12" ht="14.25" customHeight="1">
      <c r="A18" s="29">
        <f t="shared" si="1"/>
        <v>16</v>
      </c>
      <c r="B18" s="11" t="str">
        <f>[1]август!B18</f>
        <v>Водоотведение(о/д нужды)</v>
      </c>
      <c r="C18" s="59">
        <v>0</v>
      </c>
      <c r="D18" s="13">
        <f>C18+Август!D18</f>
        <v>0</v>
      </c>
      <c r="E18" s="14">
        <v>0</v>
      </c>
      <c r="F18" s="13">
        <f>E18+Август!F18</f>
        <v>0</v>
      </c>
      <c r="G18" s="13">
        <f t="shared" si="0"/>
        <v>0</v>
      </c>
      <c r="H18" s="15">
        <f t="shared" si="0"/>
        <v>0</v>
      </c>
      <c r="I18" s="14"/>
      <c r="J18" s="15">
        <f>I18+Август!J18</f>
        <v>0</v>
      </c>
      <c r="K18" s="12"/>
      <c r="L18" s="13">
        <f>K18+Август!L18</f>
        <v>0</v>
      </c>
    </row>
    <row r="19" spans="1:12" ht="14.25" customHeight="1">
      <c r="A19" s="29">
        <f t="shared" si="1"/>
        <v>17</v>
      </c>
      <c r="B19" s="11" t="str">
        <f>[1]август!B19</f>
        <v>Отопление(о/д нужды)</v>
      </c>
      <c r="C19" s="59">
        <v>0</v>
      </c>
      <c r="D19" s="13">
        <f>C19+Август!D19</f>
        <v>0</v>
      </c>
      <c r="E19" s="14">
        <v>0</v>
      </c>
      <c r="F19" s="13">
        <f>E19+Август!F19</f>
        <v>0</v>
      </c>
      <c r="G19" s="13">
        <f t="shared" si="0"/>
        <v>0</v>
      </c>
      <c r="H19" s="15">
        <f t="shared" si="0"/>
        <v>0</v>
      </c>
      <c r="I19" s="14"/>
      <c r="J19" s="15">
        <f>I19+Август!J19</f>
        <v>0</v>
      </c>
      <c r="K19" s="12"/>
      <c r="L19" s="13">
        <f>K19+Август!L19</f>
        <v>0</v>
      </c>
    </row>
    <row r="20" spans="1:12" ht="14.25" customHeight="1">
      <c r="A20" s="29">
        <f t="shared" si="1"/>
        <v>18</v>
      </c>
      <c r="B20" s="11" t="str">
        <f>[1]август!B20</f>
        <v>Электроснабжение(общед.нужды)</v>
      </c>
      <c r="C20" s="59">
        <f>423.65+3699.83</f>
        <v>4123.4799999999996</v>
      </c>
      <c r="D20" s="13">
        <f>C20+Август!D20</f>
        <v>13300.929999999998</v>
      </c>
      <c r="E20" s="14">
        <f>454.97+1662.89</f>
        <v>2117.86</v>
      </c>
      <c r="F20" s="13">
        <f>E20+Август!F20</f>
        <v>9183.25</v>
      </c>
      <c r="G20" s="13">
        <f t="shared" si="0"/>
        <v>-2005.6199999999994</v>
      </c>
      <c r="H20" s="15">
        <f t="shared" si="0"/>
        <v>-4117.6799999999985</v>
      </c>
      <c r="I20" s="14"/>
      <c r="J20" s="15">
        <f>I20+Август!J20</f>
        <v>0</v>
      </c>
      <c r="K20" s="12"/>
      <c r="L20" s="13">
        <f>K20+Август!L20</f>
        <v>0</v>
      </c>
    </row>
    <row r="21" spans="1:12" ht="14.25" customHeight="1">
      <c r="A21" s="29">
        <f t="shared" si="1"/>
        <v>19</v>
      </c>
      <c r="B21" s="11" t="str">
        <f>[1]август!B21</f>
        <v>Гор.водоснабж.(о/д нужды)</v>
      </c>
      <c r="C21" s="59">
        <v>0</v>
      </c>
      <c r="D21" s="13">
        <f>C21+Август!D21</f>
        <v>0</v>
      </c>
      <c r="E21" s="14">
        <v>0</v>
      </c>
      <c r="F21" s="13">
        <f>E21+Август!F21</f>
        <v>0</v>
      </c>
      <c r="G21" s="13">
        <f t="shared" si="0"/>
        <v>0</v>
      </c>
      <c r="H21" s="15">
        <f t="shared" si="0"/>
        <v>0</v>
      </c>
      <c r="I21" s="14"/>
      <c r="J21" s="15">
        <f>I21+Август!J21</f>
        <v>0</v>
      </c>
      <c r="K21" s="12"/>
      <c r="L21" s="13">
        <f>K21+Август!L21</f>
        <v>0</v>
      </c>
    </row>
    <row r="22" spans="1:12" ht="14.25" customHeight="1">
      <c r="A22" s="29">
        <f t="shared" si="1"/>
        <v>20</v>
      </c>
      <c r="B22" s="11"/>
      <c r="C22" s="59">
        <v>0</v>
      </c>
      <c r="D22" s="13">
        <f>C22+Август!D22</f>
        <v>0</v>
      </c>
      <c r="E22" s="14">
        <v>0</v>
      </c>
      <c r="F22" s="13">
        <f>E22+Август!F22</f>
        <v>0</v>
      </c>
      <c r="G22" s="13">
        <f t="shared" si="0"/>
        <v>0</v>
      </c>
      <c r="H22" s="15">
        <f t="shared" si="0"/>
        <v>0</v>
      </c>
      <c r="I22" s="14"/>
      <c r="J22" s="15">
        <f>I22+Август!J22</f>
        <v>0</v>
      </c>
      <c r="K22" s="12"/>
      <c r="L22" s="13">
        <f>K22+Август!L22</f>
        <v>0</v>
      </c>
    </row>
    <row r="23" spans="1:12" ht="18.75" customHeight="1">
      <c r="A23" s="30"/>
      <c r="B23" s="60" t="s">
        <v>32</v>
      </c>
      <c r="C23" s="61">
        <f t="shared" ref="C23:L23" si="2">SUM(C3:C22)</f>
        <v>63457.990000000005</v>
      </c>
      <c r="D23" s="61">
        <f t="shared" si="2"/>
        <v>403737.34999999992</v>
      </c>
      <c r="E23" s="62">
        <f t="shared" si="2"/>
        <v>53906.240000000005</v>
      </c>
      <c r="F23" s="61">
        <f t="shared" si="2"/>
        <v>268856.83</v>
      </c>
      <c r="G23" s="61">
        <f t="shared" si="2"/>
        <v>-9551.7499999999982</v>
      </c>
      <c r="H23" s="62">
        <f t="shared" si="2"/>
        <v>-134880.51999999996</v>
      </c>
      <c r="I23" s="62">
        <f t="shared" si="2"/>
        <v>0</v>
      </c>
      <c r="J23" s="62">
        <f t="shared" si="2"/>
        <v>0</v>
      </c>
      <c r="K23" s="61">
        <f t="shared" si="2"/>
        <v>0</v>
      </c>
      <c r="L23" s="61">
        <f t="shared" si="2"/>
        <v>0</v>
      </c>
    </row>
    <row r="26" spans="1:12">
      <c r="B26" s="32" t="s">
        <v>36</v>
      </c>
      <c r="C26" s="14">
        <f t="shared" ref="C26:H26" si="3">C3+C7+C12+C13+C14+C16</f>
        <v>35572.69</v>
      </c>
      <c r="D26" s="14">
        <f t="shared" si="3"/>
        <v>178527.32</v>
      </c>
      <c r="E26" s="14">
        <f t="shared" si="3"/>
        <v>29611.27</v>
      </c>
      <c r="F26" s="14">
        <f t="shared" si="3"/>
        <v>126027.73</v>
      </c>
      <c r="G26" s="14">
        <f t="shared" si="3"/>
        <v>-5961.420000000001</v>
      </c>
      <c r="H26" s="14">
        <f t="shared" si="3"/>
        <v>-52499.589999999989</v>
      </c>
    </row>
    <row r="27" spans="1:12">
      <c r="B27" s="46" t="s">
        <v>33</v>
      </c>
      <c r="C27" s="14">
        <f>C9+C10+C11+C15+C17+C18</f>
        <v>23761.82</v>
      </c>
      <c r="D27" s="14">
        <f t="shared" ref="D27:J27" si="4">D9+D10+D11+D15+D17+D18</f>
        <v>161844.57999999999</v>
      </c>
      <c r="E27" s="14">
        <f t="shared" si="4"/>
        <v>18885.39</v>
      </c>
      <c r="F27" s="14">
        <f t="shared" si="4"/>
        <v>95035.99000000002</v>
      </c>
      <c r="G27" s="14">
        <f t="shared" si="4"/>
        <v>-4876.4299999999985</v>
      </c>
      <c r="H27" s="14">
        <f t="shared" si="4"/>
        <v>-66808.589999999953</v>
      </c>
      <c r="I27" s="14">
        <f t="shared" si="4"/>
        <v>0</v>
      </c>
      <c r="J27" s="14">
        <f t="shared" si="4"/>
        <v>0</v>
      </c>
    </row>
    <row r="28" spans="1:12">
      <c r="B28" s="47" t="s">
        <v>34</v>
      </c>
      <c r="C28" s="14">
        <f>C8+C20</f>
        <v>4123.4799999999996</v>
      </c>
      <c r="D28" s="14">
        <f t="shared" ref="D28:J28" si="5">D9+D21</f>
        <v>80230.159999999989</v>
      </c>
      <c r="E28" s="14">
        <f t="shared" si="5"/>
        <v>9323.3700000000008</v>
      </c>
      <c r="F28" s="14">
        <f t="shared" si="5"/>
        <v>47024.250000000007</v>
      </c>
      <c r="G28" s="14">
        <f t="shared" si="5"/>
        <v>-2414.1099999999988</v>
      </c>
      <c r="H28" s="14">
        <f t="shared" si="5"/>
        <v>-33205.909999999982</v>
      </c>
      <c r="I28" s="14">
        <f t="shared" si="5"/>
        <v>0</v>
      </c>
      <c r="J28" s="14">
        <f t="shared" si="5"/>
        <v>0</v>
      </c>
    </row>
    <row r="29" spans="1:12">
      <c r="B29" s="47" t="s">
        <v>35</v>
      </c>
      <c r="C29" s="14">
        <f>C4+C5+C19+C21</f>
        <v>0</v>
      </c>
      <c r="D29" s="14">
        <f t="shared" ref="D29:J29" si="6">D4+D5+D19+D21</f>
        <v>50064.52</v>
      </c>
      <c r="E29" s="14">
        <f t="shared" si="6"/>
        <v>3291.72</v>
      </c>
      <c r="F29" s="14">
        <f t="shared" si="6"/>
        <v>38609.860000000008</v>
      </c>
      <c r="G29" s="14">
        <f t="shared" si="6"/>
        <v>3291.72</v>
      </c>
      <c r="H29" s="14">
        <f t="shared" si="6"/>
        <v>-11454.659999999989</v>
      </c>
      <c r="I29" s="14">
        <f t="shared" si="6"/>
        <v>0</v>
      </c>
      <c r="J29" s="14">
        <f t="shared" si="6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D32" sqref="D32"/>
    </sheetView>
  </sheetViews>
  <sheetFormatPr defaultRowHeight="15"/>
  <cols>
    <col min="1" max="1" width="4.42578125" customWidth="1"/>
    <col min="2" max="2" width="28.28515625" customWidth="1"/>
    <col min="3" max="12" width="13.5703125" customWidth="1"/>
  </cols>
  <sheetData>
    <row r="1" spans="1:12">
      <c r="B1" s="2" t="s">
        <v>44</v>
      </c>
      <c r="C1" t="s">
        <v>50</v>
      </c>
    </row>
    <row r="2" spans="1:12" s="31" customFormat="1" ht="45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4.25" customHeight="1">
      <c r="A3" s="29">
        <v>1</v>
      </c>
      <c r="B3" s="11" t="str">
        <f>[1]сентябрь!B3</f>
        <v>Содержание общ.имущ.дома</v>
      </c>
      <c r="C3" s="59">
        <v>17850.900000000001</v>
      </c>
      <c r="D3" s="13">
        <f>C3+Сентябрь!D3</f>
        <v>105585.25999999998</v>
      </c>
      <c r="E3" s="14">
        <v>13053.54</v>
      </c>
      <c r="F3" s="13">
        <f>E3+Сентябрь!F3</f>
        <v>75169.450000000012</v>
      </c>
      <c r="G3" s="13">
        <f>E3-C3</f>
        <v>-4797.3600000000006</v>
      </c>
      <c r="H3" s="15">
        <f>F3-D3</f>
        <v>-30415.809999999969</v>
      </c>
      <c r="I3" s="14"/>
      <c r="J3" s="15">
        <f>I3+Сентябрь!J3</f>
        <v>0</v>
      </c>
      <c r="K3" s="12"/>
      <c r="L3" s="13">
        <f>K3+Сентябрь!L3</f>
        <v>0</v>
      </c>
    </row>
    <row r="4" spans="1:12" ht="14.25" customHeight="1">
      <c r="A4" s="29">
        <f>A3+1</f>
        <v>2</v>
      </c>
      <c r="B4" s="11" t="str">
        <f>[1]сентябрь!B4</f>
        <v>Отопление</v>
      </c>
      <c r="C4" s="59">
        <v>52066.879999999997</v>
      </c>
      <c r="D4" s="13">
        <f>C4+Сентябрь!D4</f>
        <v>102131.4</v>
      </c>
      <c r="E4" s="14">
        <v>23568.12</v>
      </c>
      <c r="F4" s="13">
        <f>E4+Сентябрь!F4</f>
        <v>62177.98000000001</v>
      </c>
      <c r="G4" s="13">
        <f t="shared" ref="G4:H22" si="0">E4-C4</f>
        <v>-28498.76</v>
      </c>
      <c r="H4" s="15">
        <f t="shared" si="0"/>
        <v>-39953.419999999984</v>
      </c>
      <c r="I4" s="14"/>
      <c r="J4" s="15">
        <f>I4+Сентябрь!J4</f>
        <v>0</v>
      </c>
      <c r="K4" s="12"/>
      <c r="L4" s="13">
        <f>K4+Сентябрь!L4</f>
        <v>0</v>
      </c>
    </row>
    <row r="5" spans="1:12" ht="14.25" customHeight="1">
      <c r="A5" s="29">
        <f t="shared" ref="A5:A22" si="1">A4+1</f>
        <v>3</v>
      </c>
      <c r="B5" s="11" t="str">
        <f>[1]сентябрь!B5</f>
        <v>Горячее водоснабжение</v>
      </c>
      <c r="C5" s="59">
        <v>0</v>
      </c>
      <c r="D5" s="13">
        <f>C5+Сентябрь!D5</f>
        <v>0</v>
      </c>
      <c r="E5" s="14">
        <v>0</v>
      </c>
      <c r="F5" s="13">
        <f>E5+Сентябрь!F5</f>
        <v>0</v>
      </c>
      <c r="G5" s="13">
        <f t="shared" si="0"/>
        <v>0</v>
      </c>
      <c r="H5" s="15">
        <f t="shared" si="0"/>
        <v>0</v>
      </c>
      <c r="I5" s="14"/>
      <c r="J5" s="15">
        <f>I5+Сентябрь!J5</f>
        <v>0</v>
      </c>
      <c r="K5" s="12"/>
      <c r="L5" s="13">
        <f>K5+Сентябрь!L5</f>
        <v>0</v>
      </c>
    </row>
    <row r="6" spans="1:12" ht="14.25" customHeight="1">
      <c r="A6" s="29">
        <f t="shared" si="1"/>
        <v>4</v>
      </c>
      <c r="B6" s="11" t="str">
        <f>[1]сентябрь!B6</f>
        <v>Газ</v>
      </c>
      <c r="C6" s="59">
        <v>0</v>
      </c>
      <c r="D6" s="13">
        <f>C6+Сентябрь!D6</f>
        <v>0</v>
      </c>
      <c r="E6" s="59">
        <v>0</v>
      </c>
      <c r="F6" s="13">
        <f>E6+Сентябрь!F6</f>
        <v>0</v>
      </c>
      <c r="G6" s="13">
        <f t="shared" si="0"/>
        <v>0</v>
      </c>
      <c r="H6" s="15">
        <f t="shared" si="0"/>
        <v>0</v>
      </c>
      <c r="I6" s="14"/>
      <c r="J6" s="15">
        <f>I6+Сентябрь!J6</f>
        <v>0</v>
      </c>
      <c r="K6" s="12"/>
      <c r="L6" s="13">
        <f>K6+Сентябрь!L6</f>
        <v>0</v>
      </c>
    </row>
    <row r="7" spans="1:12" ht="14.25" customHeight="1">
      <c r="A7" s="29">
        <f t="shared" si="1"/>
        <v>5</v>
      </c>
      <c r="B7" s="11" t="str">
        <f>[1]сентябрь!B7</f>
        <v>Уборка и сан.очистка зем.уч.</v>
      </c>
      <c r="C7" s="59">
        <v>2695.54</v>
      </c>
      <c r="D7" s="13">
        <f>C7+Сентябрь!D7</f>
        <v>16029.880000000001</v>
      </c>
      <c r="E7" s="14">
        <v>1973.78</v>
      </c>
      <c r="F7" s="13">
        <f>E7+Сентябрь!F7</f>
        <v>11422.37</v>
      </c>
      <c r="G7" s="13">
        <f t="shared" si="0"/>
        <v>-721.76</v>
      </c>
      <c r="H7" s="15">
        <f t="shared" si="0"/>
        <v>-4607.51</v>
      </c>
      <c r="I7" s="14"/>
      <c r="J7" s="15">
        <f>I7+Сентябрь!J7</f>
        <v>0</v>
      </c>
      <c r="K7" s="12"/>
      <c r="L7" s="13">
        <f>K7+Сентябрь!L7</f>
        <v>0</v>
      </c>
    </row>
    <row r="8" spans="1:12" ht="14.25" customHeight="1">
      <c r="A8" s="29">
        <f t="shared" si="1"/>
        <v>6</v>
      </c>
      <c r="B8" s="11" t="str">
        <f>[1]сентябрь!B8</f>
        <v>Электроснабжение(инд.потр)</v>
      </c>
      <c r="C8" s="59">
        <v>0</v>
      </c>
      <c r="D8" s="13">
        <f>C8+Сентябрь!D8</f>
        <v>0</v>
      </c>
      <c r="E8" s="14">
        <v>0</v>
      </c>
      <c r="F8" s="13">
        <f>E8+Сентябрь!F8</f>
        <v>0</v>
      </c>
      <c r="G8" s="13">
        <f t="shared" si="0"/>
        <v>0</v>
      </c>
      <c r="H8" s="15">
        <f t="shared" si="0"/>
        <v>0</v>
      </c>
      <c r="I8" s="14"/>
      <c r="J8" s="15">
        <f>I8+Сентябрь!J8</f>
        <v>0</v>
      </c>
      <c r="K8" s="12"/>
      <c r="L8" s="13">
        <f>K8+Сентябрь!L8</f>
        <v>0</v>
      </c>
    </row>
    <row r="9" spans="1:12" ht="14.25" customHeight="1">
      <c r="A9" s="29">
        <f t="shared" si="1"/>
        <v>7</v>
      </c>
      <c r="B9" s="11" t="str">
        <f>[1]сентябрь!B9</f>
        <v>Холодная вода</v>
      </c>
      <c r="C9" s="59">
        <f>16067.21</f>
        <v>16067.21</v>
      </c>
      <c r="D9" s="13">
        <f>C9+Сентябрь!D9</f>
        <v>96297.37</v>
      </c>
      <c r="E9" s="14">
        <v>7600.83</v>
      </c>
      <c r="F9" s="13">
        <f>E9+Сентябрь!F9</f>
        <v>54625.080000000009</v>
      </c>
      <c r="G9" s="13">
        <f t="shared" si="0"/>
        <v>-8466.3799999999992</v>
      </c>
      <c r="H9" s="15">
        <f t="shared" si="0"/>
        <v>-41672.289999999986</v>
      </c>
      <c r="I9" s="14"/>
      <c r="J9" s="15">
        <f>I9+Сентябрь!J9</f>
        <v>0</v>
      </c>
      <c r="K9" s="12"/>
      <c r="L9" s="13">
        <f>K9+Сентябрь!L9</f>
        <v>0</v>
      </c>
    </row>
    <row r="10" spans="1:12" ht="14.25" customHeight="1">
      <c r="A10" s="29">
        <f t="shared" si="1"/>
        <v>8</v>
      </c>
      <c r="B10" s="11" t="str">
        <f>[1]сентябрь!B10</f>
        <v>Канализирование х.воды</v>
      </c>
      <c r="C10" s="59">
        <v>0</v>
      </c>
      <c r="D10" s="13">
        <f>C10+Сентябрь!D10</f>
        <v>0</v>
      </c>
      <c r="E10" s="59">
        <v>0</v>
      </c>
      <c r="F10" s="13">
        <f>E10+Сентябрь!F10</f>
        <v>0</v>
      </c>
      <c r="G10" s="13">
        <f t="shared" si="0"/>
        <v>0</v>
      </c>
      <c r="H10" s="15">
        <f t="shared" si="0"/>
        <v>0</v>
      </c>
      <c r="I10" s="14"/>
      <c r="J10" s="15">
        <f>I10+Сентябрь!J10</f>
        <v>0</v>
      </c>
      <c r="K10" s="12"/>
      <c r="L10" s="13">
        <f>K10+Сентябрь!L10</f>
        <v>0</v>
      </c>
    </row>
    <row r="11" spans="1:12" ht="14.25" customHeight="1">
      <c r="A11" s="29">
        <f t="shared" si="1"/>
        <v>9</v>
      </c>
      <c r="B11" s="11" t="str">
        <f>[1]сентябрь!B11</f>
        <v>Канализирование г.воды</v>
      </c>
      <c r="C11" s="59">
        <v>0</v>
      </c>
      <c r="D11" s="13">
        <f>C11+Сентябрь!D11</f>
        <v>0</v>
      </c>
      <c r="E11" s="59">
        <v>0</v>
      </c>
      <c r="F11" s="13">
        <f>E11+Сентябрь!F11</f>
        <v>0</v>
      </c>
      <c r="G11" s="13">
        <f t="shared" si="0"/>
        <v>0</v>
      </c>
      <c r="H11" s="15">
        <f t="shared" si="0"/>
        <v>0</v>
      </c>
      <c r="I11" s="14"/>
      <c r="J11" s="15">
        <f>I11+Сентябрь!J11</f>
        <v>0</v>
      </c>
      <c r="K11" s="12"/>
      <c r="L11" s="13">
        <f>K11+Сентябрь!L11</f>
        <v>0</v>
      </c>
    </row>
    <row r="12" spans="1:12" ht="14.25" customHeight="1">
      <c r="A12" s="29">
        <f t="shared" si="1"/>
        <v>10</v>
      </c>
      <c r="B12" s="11" t="str">
        <f>[1]сентябрь!B12</f>
        <v>Тек.рем.общ.имущ.дома</v>
      </c>
      <c r="C12" s="59">
        <v>8903.91</v>
      </c>
      <c r="D12" s="13">
        <f>C12+Сентябрь!D12</f>
        <v>53423.460000000006</v>
      </c>
      <c r="E12" s="14">
        <v>6535.16</v>
      </c>
      <c r="F12" s="13">
        <f>E12+Сентябрь!F12</f>
        <v>38120.58</v>
      </c>
      <c r="G12" s="13">
        <f t="shared" si="0"/>
        <v>-2368.75</v>
      </c>
      <c r="H12" s="15">
        <f t="shared" si="0"/>
        <v>-15302.880000000005</v>
      </c>
      <c r="I12" s="14"/>
      <c r="J12" s="15">
        <f>I12+Сентябрь!J12</f>
        <v>0</v>
      </c>
      <c r="K12" s="12"/>
      <c r="L12" s="13">
        <f>K12+Сентябрь!L12</f>
        <v>0</v>
      </c>
    </row>
    <row r="13" spans="1:12" ht="14.25" customHeight="1">
      <c r="A13" s="29">
        <f t="shared" si="1"/>
        <v>11</v>
      </c>
      <c r="B13" s="11" t="str">
        <f>[1]сентябрь!B13</f>
        <v>Сод.и тек.рем.в/дом.газосн</v>
      </c>
      <c r="C13" s="59">
        <v>974.98</v>
      </c>
      <c r="D13" s="13">
        <f>C13+Сентябрь!D13</f>
        <v>5849.8799999999992</v>
      </c>
      <c r="E13" s="14">
        <v>715.62</v>
      </c>
      <c r="F13" s="13">
        <f>E13+Сентябрь!F13</f>
        <v>4174.29</v>
      </c>
      <c r="G13" s="13">
        <f t="shared" si="0"/>
        <v>-259.36</v>
      </c>
      <c r="H13" s="15">
        <f t="shared" si="0"/>
        <v>-1675.5899999999992</v>
      </c>
      <c r="I13" s="14"/>
      <c r="J13" s="15">
        <f>I13+Сентябрь!J13</f>
        <v>0</v>
      </c>
      <c r="K13" s="12"/>
      <c r="L13" s="13">
        <f>K13+Сентябрь!L13</f>
        <v>0</v>
      </c>
    </row>
    <row r="14" spans="1:12" ht="14.25" customHeight="1">
      <c r="A14" s="29">
        <f t="shared" si="1"/>
        <v>12</v>
      </c>
      <c r="B14" s="11" t="str">
        <f>[1]сентябрь!B14</f>
        <v>Управление многокв.домом</v>
      </c>
      <c r="C14" s="59">
        <v>4301.3999999999996</v>
      </c>
      <c r="D14" s="13">
        <f>C14+Сентябрь!D14</f>
        <v>24575.379999999997</v>
      </c>
      <c r="E14" s="14">
        <v>3116.87</v>
      </c>
      <c r="F14" s="13">
        <f>E14+Сентябрь!F14</f>
        <v>17398.86</v>
      </c>
      <c r="G14" s="13">
        <f t="shared" si="0"/>
        <v>-1184.5299999999997</v>
      </c>
      <c r="H14" s="15">
        <f t="shared" si="0"/>
        <v>-7176.5199999999968</v>
      </c>
      <c r="I14" s="14"/>
      <c r="J14" s="15">
        <f>I14+Сентябрь!J14</f>
        <v>0</v>
      </c>
      <c r="K14" s="12"/>
      <c r="L14" s="13">
        <f>K14+Сентябрь!L14</f>
        <v>0</v>
      </c>
    </row>
    <row r="15" spans="1:12" ht="14.25" customHeight="1">
      <c r="A15" s="29">
        <f t="shared" si="1"/>
        <v>13</v>
      </c>
      <c r="B15" s="11" t="str">
        <f>[1]сентябрь!B15</f>
        <v>Водоотведение(кв)</v>
      </c>
      <c r="C15" s="59">
        <v>16067.21</v>
      </c>
      <c r="D15" s="13">
        <f>C15+Сентябрь!D15</f>
        <v>96287.37</v>
      </c>
      <c r="E15" s="14">
        <v>7600.83</v>
      </c>
      <c r="F15" s="13">
        <f>E15+Сентябрь!F15</f>
        <v>54625.100000000006</v>
      </c>
      <c r="G15" s="13">
        <f t="shared" si="0"/>
        <v>-8466.3799999999992</v>
      </c>
      <c r="H15" s="15">
        <f t="shared" si="0"/>
        <v>-41662.26999999999</v>
      </c>
      <c r="I15" s="14"/>
      <c r="J15" s="15">
        <f>I15+Сентябрь!J15</f>
        <v>0</v>
      </c>
      <c r="K15" s="12"/>
      <c r="L15" s="13">
        <f>K15+Сентябрь!L15</f>
        <v>0</v>
      </c>
    </row>
    <row r="16" spans="1:12" ht="14.25" customHeight="1">
      <c r="A16" s="29">
        <f t="shared" si="1"/>
        <v>14</v>
      </c>
      <c r="B16" s="11" t="str">
        <f>[1]сентябрь!B16</f>
        <v>Эксплуатация общед.ПУ</v>
      </c>
      <c r="C16" s="59">
        <v>845.96</v>
      </c>
      <c r="D16" s="13">
        <f>C16+Сентябрь!D16</f>
        <v>8636.1500000000015</v>
      </c>
      <c r="E16" s="14">
        <v>620.92999999999995</v>
      </c>
      <c r="F16" s="13">
        <f>E16+Сентябрь!F16</f>
        <v>5758.08</v>
      </c>
      <c r="G16" s="13">
        <f t="shared" si="0"/>
        <v>-225.03000000000009</v>
      </c>
      <c r="H16" s="15">
        <f t="shared" si="0"/>
        <v>-2878.0700000000015</v>
      </c>
      <c r="I16" s="14"/>
      <c r="J16" s="15">
        <f>I16+Сентябрь!J16</f>
        <v>0</v>
      </c>
      <c r="K16" s="12"/>
      <c r="L16" s="13">
        <f>K16+Сентябрь!L16</f>
        <v>0</v>
      </c>
    </row>
    <row r="17" spans="1:12" ht="14.25" customHeight="1">
      <c r="A17" s="29">
        <f t="shared" si="1"/>
        <v>15</v>
      </c>
      <c r="B17" s="11" t="str">
        <f>[1]сентябрь!B17</f>
        <v>Хол.водоснабжение(о/д нужды)</v>
      </c>
      <c r="C17" s="59">
        <v>286.86</v>
      </c>
      <c r="D17" s="13">
        <f>C17+Сентябрь!D17</f>
        <v>1681.1200000000003</v>
      </c>
      <c r="E17" s="14">
        <v>209.02</v>
      </c>
      <c r="F17" s="13">
        <f>E17+Сентябрь!F17</f>
        <v>1196.49</v>
      </c>
      <c r="G17" s="13">
        <f t="shared" si="0"/>
        <v>-77.84</v>
      </c>
      <c r="H17" s="15">
        <f t="shared" si="0"/>
        <v>-484.63000000000034</v>
      </c>
      <c r="I17" s="14"/>
      <c r="J17" s="15">
        <f>I17+Сентябрь!J17</f>
        <v>0</v>
      </c>
      <c r="K17" s="12"/>
      <c r="L17" s="13">
        <f>K17+Сентябрь!L17</f>
        <v>0</v>
      </c>
    </row>
    <row r="18" spans="1:12" ht="14.25" customHeight="1">
      <c r="A18" s="29">
        <f t="shared" si="1"/>
        <v>16</v>
      </c>
      <c r="B18" s="11" t="str">
        <f>[1]сентябрь!B18</f>
        <v>Водоотведение(о/д нужды)</v>
      </c>
      <c r="C18" s="59">
        <v>0</v>
      </c>
      <c r="D18" s="13">
        <f>C18+Сентябрь!D18</f>
        <v>0</v>
      </c>
      <c r="E18" s="59">
        <v>0</v>
      </c>
      <c r="F18" s="13">
        <f>E18+Сентябрь!F18</f>
        <v>0</v>
      </c>
      <c r="G18" s="13">
        <f t="shared" si="0"/>
        <v>0</v>
      </c>
      <c r="H18" s="15">
        <f t="shared" si="0"/>
        <v>0</v>
      </c>
      <c r="I18" s="14"/>
      <c r="J18" s="15">
        <f>I18+Сентябрь!J18</f>
        <v>0</v>
      </c>
      <c r="K18" s="12"/>
      <c r="L18" s="13">
        <f>K18+Сентябрь!L18</f>
        <v>0</v>
      </c>
    </row>
    <row r="19" spans="1:12" ht="14.25" customHeight="1">
      <c r="A19" s="29">
        <f t="shared" si="1"/>
        <v>17</v>
      </c>
      <c r="B19" s="11" t="str">
        <f>[1]сентябрь!B19</f>
        <v>Отопление(о/д нужды)</v>
      </c>
      <c r="C19" s="59">
        <v>0</v>
      </c>
      <c r="D19" s="13">
        <f>C19+Сентябрь!D19</f>
        <v>0</v>
      </c>
      <c r="E19" s="59">
        <v>0</v>
      </c>
      <c r="F19" s="13">
        <f>E19+Сентябрь!F19</f>
        <v>0</v>
      </c>
      <c r="G19" s="13">
        <f t="shared" si="0"/>
        <v>0</v>
      </c>
      <c r="H19" s="15">
        <f t="shared" si="0"/>
        <v>0</v>
      </c>
      <c r="I19" s="14"/>
      <c r="J19" s="15">
        <f>I19+Сентябрь!J19</f>
        <v>0</v>
      </c>
      <c r="K19" s="12"/>
      <c r="L19" s="13">
        <f>K19+Сентябрь!L19</f>
        <v>0</v>
      </c>
    </row>
    <row r="20" spans="1:12" ht="14.25" customHeight="1">
      <c r="A20" s="29">
        <f t="shared" si="1"/>
        <v>18</v>
      </c>
      <c r="B20" s="11" t="str">
        <f>[1]сентябрь!B20</f>
        <v>Электроснабжение(общед.нужды)</v>
      </c>
      <c r="C20" s="59">
        <f>423.65+3827.41</f>
        <v>4251.0599999999995</v>
      </c>
      <c r="D20" s="13">
        <f>C20+Сентябрь!D20</f>
        <v>17551.989999999998</v>
      </c>
      <c r="E20" s="14">
        <f>344.63+2847.27</f>
        <v>3191.9</v>
      </c>
      <c r="F20" s="13">
        <f>E20+Сентябрь!F20</f>
        <v>12375.15</v>
      </c>
      <c r="G20" s="13">
        <f t="shared" si="0"/>
        <v>-1059.1599999999994</v>
      </c>
      <c r="H20" s="15">
        <f t="shared" si="0"/>
        <v>-5176.8399999999983</v>
      </c>
      <c r="I20" s="14"/>
      <c r="J20" s="15">
        <f>I20+Сентябрь!J20</f>
        <v>0</v>
      </c>
      <c r="K20" s="12"/>
      <c r="L20" s="13">
        <f>K20+Сентябрь!L20</f>
        <v>0</v>
      </c>
    </row>
    <row r="21" spans="1:12" ht="14.25" customHeight="1">
      <c r="A21" s="29">
        <f t="shared" si="1"/>
        <v>19</v>
      </c>
      <c r="B21" s="11" t="str">
        <f>[1]сентябрь!B21</f>
        <v>Гор.водоснабж.(о/д нужды)</v>
      </c>
      <c r="C21" s="59">
        <v>0</v>
      </c>
      <c r="D21" s="13">
        <f>C21+Сентябрь!D21</f>
        <v>0</v>
      </c>
      <c r="E21" s="14">
        <v>0</v>
      </c>
      <c r="F21" s="13">
        <f>E21+Сентябрь!F21</f>
        <v>0</v>
      </c>
      <c r="G21" s="13">
        <f t="shared" si="0"/>
        <v>0</v>
      </c>
      <c r="H21" s="15">
        <f t="shared" si="0"/>
        <v>0</v>
      </c>
      <c r="I21" s="14"/>
      <c r="J21" s="15">
        <f>I21+Сентябрь!J21</f>
        <v>0</v>
      </c>
      <c r="K21" s="12"/>
      <c r="L21" s="13">
        <f>K21+Сентябрь!L21</f>
        <v>0</v>
      </c>
    </row>
    <row r="22" spans="1:12" ht="14.25" customHeight="1">
      <c r="A22" s="29">
        <f t="shared" si="1"/>
        <v>20</v>
      </c>
      <c r="B22" s="11">
        <f>[1]сентябрь!B22</f>
        <v>0</v>
      </c>
      <c r="C22" s="59">
        <v>0</v>
      </c>
      <c r="D22" s="13">
        <f>C22+Сентябрь!D22</f>
        <v>0</v>
      </c>
      <c r="E22" s="59">
        <v>0</v>
      </c>
      <c r="F22" s="13">
        <f>E22+Сентябрь!F22</f>
        <v>0</v>
      </c>
      <c r="G22" s="13">
        <f t="shared" si="0"/>
        <v>0</v>
      </c>
      <c r="H22" s="15">
        <f t="shared" si="0"/>
        <v>0</v>
      </c>
      <c r="I22" s="14"/>
      <c r="J22" s="15">
        <f>I22+Сентябрь!J22</f>
        <v>0</v>
      </c>
      <c r="K22" s="12"/>
      <c r="L22" s="13">
        <f>K22+Сентябрь!L22</f>
        <v>0</v>
      </c>
    </row>
    <row r="23" spans="1:12" s="31" customFormat="1" ht="17.25" customHeight="1">
      <c r="A23" s="63"/>
      <c r="B23" s="60" t="s">
        <v>32</v>
      </c>
      <c r="C23" s="61">
        <f t="shared" ref="C23:L23" si="2">SUM(C3:C22)</f>
        <v>124311.91</v>
      </c>
      <c r="D23" s="61">
        <f t="shared" si="2"/>
        <v>528049.26</v>
      </c>
      <c r="E23" s="62">
        <f t="shared" si="2"/>
        <v>68186.600000000006</v>
      </c>
      <c r="F23" s="61">
        <f t="shared" si="2"/>
        <v>337043.43000000011</v>
      </c>
      <c r="G23" s="61">
        <f t="shared" si="2"/>
        <v>-56125.309999999983</v>
      </c>
      <c r="H23" s="62">
        <f t="shared" si="2"/>
        <v>-191005.82999999993</v>
      </c>
      <c r="I23" s="62">
        <f t="shared" si="2"/>
        <v>0</v>
      </c>
      <c r="J23" s="62">
        <f t="shared" si="2"/>
        <v>0</v>
      </c>
      <c r="K23" s="61">
        <f t="shared" si="2"/>
        <v>0</v>
      </c>
      <c r="L23" s="61">
        <f t="shared" si="2"/>
        <v>0</v>
      </c>
    </row>
    <row r="26" spans="1:12">
      <c r="H26" t="s">
        <v>33</v>
      </c>
      <c r="I26" s="49">
        <f>I9+I10+I11</f>
        <v>0</v>
      </c>
    </row>
    <row r="27" spans="1:12">
      <c r="B27" s="46" t="s">
        <v>33</v>
      </c>
      <c r="C27" s="14">
        <f>C9+C10+C11+C15+C17+C18</f>
        <v>32421.279999999999</v>
      </c>
      <c r="D27" s="14">
        <f t="shared" ref="D27:J27" si="3">D9+D10+D11+D15+D17+D18</f>
        <v>194265.86</v>
      </c>
      <c r="E27" s="14">
        <f t="shared" si="3"/>
        <v>15410.68</v>
      </c>
      <c r="F27" s="14">
        <f t="shared" si="3"/>
        <v>110446.67000000003</v>
      </c>
      <c r="G27" s="14">
        <f t="shared" si="3"/>
        <v>-17010.599999999999</v>
      </c>
      <c r="H27" s="14">
        <f t="shared" si="3"/>
        <v>-83819.189999999973</v>
      </c>
      <c r="I27" s="14">
        <f t="shared" si="3"/>
        <v>0</v>
      </c>
      <c r="J27" s="14">
        <f t="shared" si="3"/>
        <v>0</v>
      </c>
    </row>
    <row r="28" spans="1:12">
      <c r="B28" s="47" t="s">
        <v>34</v>
      </c>
      <c r="C28" s="14">
        <f>C8+C20</f>
        <v>4251.0599999999995</v>
      </c>
      <c r="D28" s="14">
        <f t="shared" ref="D28:J28" si="4">D9+D21</f>
        <v>96297.37</v>
      </c>
      <c r="E28" s="14">
        <f t="shared" si="4"/>
        <v>7600.83</v>
      </c>
      <c r="F28" s="14">
        <f t="shared" si="4"/>
        <v>54625.080000000009</v>
      </c>
      <c r="G28" s="14">
        <f t="shared" si="4"/>
        <v>-8466.3799999999992</v>
      </c>
      <c r="H28" s="14">
        <f t="shared" si="4"/>
        <v>-41672.289999999986</v>
      </c>
      <c r="I28" s="14">
        <f t="shared" si="4"/>
        <v>0</v>
      </c>
      <c r="J28" s="14">
        <f t="shared" si="4"/>
        <v>0</v>
      </c>
    </row>
    <row r="29" spans="1:12">
      <c r="B29" s="47" t="s">
        <v>35</v>
      </c>
      <c r="C29" s="14">
        <f>C4+C5+C19+C21</f>
        <v>52066.879999999997</v>
      </c>
      <c r="D29" s="14">
        <f t="shared" ref="D29:J29" si="5">D4+D5+D19+D21</f>
        <v>102131.4</v>
      </c>
      <c r="E29" s="14">
        <f t="shared" si="5"/>
        <v>23568.12</v>
      </c>
      <c r="F29" s="14">
        <f t="shared" si="5"/>
        <v>62177.98000000001</v>
      </c>
      <c r="G29" s="14">
        <f t="shared" si="5"/>
        <v>-28498.76</v>
      </c>
      <c r="H29" s="14">
        <f t="shared" si="5"/>
        <v>-39953.419999999984</v>
      </c>
      <c r="I29" s="14">
        <f t="shared" si="5"/>
        <v>0</v>
      </c>
      <c r="J29" s="14">
        <f t="shared" si="5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1" sqref="B1"/>
    </sheetView>
  </sheetViews>
  <sheetFormatPr defaultRowHeight="15"/>
  <cols>
    <col min="1" max="1" width="4.140625" customWidth="1"/>
    <col min="2" max="2" width="32.140625" customWidth="1"/>
    <col min="3" max="12" width="12.42578125" customWidth="1"/>
  </cols>
  <sheetData>
    <row r="1" spans="1:12">
      <c r="B1" s="2" t="s">
        <v>44</v>
      </c>
      <c r="C1" t="s">
        <v>51</v>
      </c>
    </row>
    <row r="2" spans="1:12" s="31" customFormat="1" ht="45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4.25" customHeight="1">
      <c r="A3" s="29">
        <v>1</v>
      </c>
      <c r="B3" s="11" t="str">
        <f>[1]октябрь!B3</f>
        <v>Содержание общ.имущ.дома</v>
      </c>
      <c r="C3" s="59">
        <v>17850.900000000001</v>
      </c>
      <c r="D3" s="13">
        <f>C3+Октябрь!D3</f>
        <v>123436.15999999997</v>
      </c>
      <c r="E3" s="14">
        <v>20864.599999999999</v>
      </c>
      <c r="F3" s="13">
        <f>E3+Октябрь!F3</f>
        <v>96034.050000000017</v>
      </c>
      <c r="G3" s="13">
        <f>E3-C3</f>
        <v>3013.6999999999971</v>
      </c>
      <c r="H3" s="15">
        <f>F3-D3</f>
        <v>-27402.109999999957</v>
      </c>
      <c r="I3" s="14"/>
      <c r="J3" s="15">
        <f>I3+Октябрь!J3</f>
        <v>0</v>
      </c>
      <c r="K3" s="12"/>
      <c r="L3" s="13">
        <f>K3+Октябрь!L3</f>
        <v>0</v>
      </c>
    </row>
    <row r="4" spans="1:12" ht="14.25" customHeight="1">
      <c r="A4" s="29">
        <f>A3+1</f>
        <v>2</v>
      </c>
      <c r="B4" s="11" t="str">
        <f>[1]октябрь!B4</f>
        <v>Отопление</v>
      </c>
      <c r="C4" s="59">
        <v>52066.879999999997</v>
      </c>
      <c r="D4" s="13">
        <f>C4+Октябрь!D4</f>
        <v>154198.28</v>
      </c>
      <c r="E4" s="14">
        <v>46588.09</v>
      </c>
      <c r="F4" s="13">
        <f>E4+Октябрь!F4</f>
        <v>108766.07</v>
      </c>
      <c r="G4" s="13">
        <f t="shared" ref="G4:H22" si="0">E4-C4</f>
        <v>-5478.7900000000009</v>
      </c>
      <c r="H4" s="15">
        <f t="shared" si="0"/>
        <v>-45432.209999999992</v>
      </c>
      <c r="I4" s="14"/>
      <c r="J4" s="15">
        <f>I4+Октябрь!J4</f>
        <v>0</v>
      </c>
      <c r="K4" s="12"/>
      <c r="L4" s="13">
        <f>K4+Октябрь!L4</f>
        <v>0</v>
      </c>
    </row>
    <row r="5" spans="1:12" ht="14.25" customHeight="1">
      <c r="A5" s="29">
        <f t="shared" ref="A5:A22" si="1">A4+1</f>
        <v>3</v>
      </c>
      <c r="B5" s="11" t="str">
        <f>[1]октябрь!B5</f>
        <v>Горячее водоснабжение</v>
      </c>
      <c r="C5" s="59">
        <v>0</v>
      </c>
      <c r="D5" s="13">
        <f>C5+Октябрь!D5</f>
        <v>0</v>
      </c>
      <c r="E5" s="14">
        <v>0</v>
      </c>
      <c r="F5" s="13">
        <f>E5+Октябрь!F5</f>
        <v>0</v>
      </c>
      <c r="G5" s="13">
        <f t="shared" si="0"/>
        <v>0</v>
      </c>
      <c r="H5" s="15">
        <f t="shared" si="0"/>
        <v>0</v>
      </c>
      <c r="I5" s="14"/>
      <c r="J5" s="15">
        <f>I5+Октябрь!J5</f>
        <v>0</v>
      </c>
      <c r="K5" s="12"/>
      <c r="L5" s="13">
        <f>K5+Октябрь!L5</f>
        <v>0</v>
      </c>
    </row>
    <row r="6" spans="1:12" ht="14.25" customHeight="1">
      <c r="A6" s="29">
        <f t="shared" si="1"/>
        <v>4</v>
      </c>
      <c r="B6" s="11" t="str">
        <f>[1]октябрь!B6</f>
        <v>Газ</v>
      </c>
      <c r="C6" s="59">
        <v>0</v>
      </c>
      <c r="D6" s="13">
        <f>C6+Октябрь!D6</f>
        <v>0</v>
      </c>
      <c r="E6" s="59">
        <v>0</v>
      </c>
      <c r="F6" s="13">
        <f>E6+Октябрь!F6</f>
        <v>0</v>
      </c>
      <c r="G6" s="13">
        <f t="shared" si="0"/>
        <v>0</v>
      </c>
      <c r="H6" s="15">
        <f t="shared" si="0"/>
        <v>0</v>
      </c>
      <c r="I6" s="14"/>
      <c r="J6" s="15">
        <f>I6+Октябрь!J6</f>
        <v>0</v>
      </c>
      <c r="K6" s="12"/>
      <c r="L6" s="13">
        <f>K6+Октябрь!L6</f>
        <v>0</v>
      </c>
    </row>
    <row r="7" spans="1:12" ht="14.25" customHeight="1">
      <c r="A7" s="29">
        <f t="shared" si="1"/>
        <v>5</v>
      </c>
      <c r="B7" s="11" t="str">
        <f>[1]октябрь!B7</f>
        <v>Уборка и сан.очистка зем.уч.</v>
      </c>
      <c r="C7" s="59">
        <v>2695.54</v>
      </c>
      <c r="D7" s="13">
        <f>C7+Октябрь!D7</f>
        <v>18725.420000000002</v>
      </c>
      <c r="E7" s="14">
        <v>3152.33</v>
      </c>
      <c r="F7" s="13">
        <f>E7+Октябрь!F7</f>
        <v>14574.7</v>
      </c>
      <c r="G7" s="13">
        <f t="shared" si="0"/>
        <v>456.78999999999996</v>
      </c>
      <c r="H7" s="15">
        <f t="shared" si="0"/>
        <v>-4150.7200000000012</v>
      </c>
      <c r="I7" s="14"/>
      <c r="J7" s="15">
        <f>I7+Октябрь!J7</f>
        <v>0</v>
      </c>
      <c r="K7" s="12"/>
      <c r="L7" s="13">
        <f>K7+Октябрь!L7</f>
        <v>0</v>
      </c>
    </row>
    <row r="8" spans="1:12" ht="14.25" customHeight="1">
      <c r="A8" s="29">
        <f t="shared" si="1"/>
        <v>6</v>
      </c>
      <c r="B8" s="11" t="str">
        <f>[1]октябрь!B8</f>
        <v>Электроснабжение(инд.потр)</v>
      </c>
      <c r="C8" s="59">
        <v>0</v>
      </c>
      <c r="D8" s="13">
        <f>C8+Октябрь!D8</f>
        <v>0</v>
      </c>
      <c r="E8" s="14">
        <v>0</v>
      </c>
      <c r="F8" s="13">
        <f>E8+Октябрь!F8</f>
        <v>0</v>
      </c>
      <c r="G8" s="13">
        <f t="shared" si="0"/>
        <v>0</v>
      </c>
      <c r="H8" s="15">
        <f t="shared" si="0"/>
        <v>0</v>
      </c>
      <c r="I8" s="14"/>
      <c r="J8" s="15">
        <f>I8+Октябрь!J8</f>
        <v>0</v>
      </c>
      <c r="K8" s="12"/>
      <c r="L8" s="13">
        <f>K8+Октябрь!L8</f>
        <v>0</v>
      </c>
    </row>
    <row r="9" spans="1:12" ht="14.25" customHeight="1">
      <c r="A9" s="29">
        <f t="shared" si="1"/>
        <v>7</v>
      </c>
      <c r="B9" s="11" t="str">
        <f>[1]октябрь!B9</f>
        <v>Холодная вода</v>
      </c>
      <c r="C9" s="59">
        <v>7517.42</v>
      </c>
      <c r="D9" s="13">
        <f>C9+Октябрь!D9</f>
        <v>103814.79</v>
      </c>
      <c r="E9" s="14">
        <v>19325.79</v>
      </c>
      <c r="F9" s="13">
        <f>E9+Октябрь!F9</f>
        <v>73950.87000000001</v>
      </c>
      <c r="G9" s="13">
        <f t="shared" si="0"/>
        <v>11808.37</v>
      </c>
      <c r="H9" s="15">
        <f t="shared" si="0"/>
        <v>-29863.919999999984</v>
      </c>
      <c r="I9" s="14"/>
      <c r="J9" s="15">
        <f>I9+Октябрь!J9</f>
        <v>0</v>
      </c>
      <c r="K9" s="12"/>
      <c r="L9" s="13">
        <f>K9+Октябрь!L9</f>
        <v>0</v>
      </c>
    </row>
    <row r="10" spans="1:12" ht="14.25" customHeight="1">
      <c r="A10" s="29">
        <f t="shared" si="1"/>
        <v>8</v>
      </c>
      <c r="B10" s="11" t="str">
        <f>[1]октябрь!B10</f>
        <v>Канализирование х.воды</v>
      </c>
      <c r="C10" s="59">
        <v>0</v>
      </c>
      <c r="D10" s="13">
        <f>C10+Октябрь!D10</f>
        <v>0</v>
      </c>
      <c r="E10" s="59">
        <v>0</v>
      </c>
      <c r="F10" s="13">
        <f>E10+Октябрь!F10</f>
        <v>0</v>
      </c>
      <c r="G10" s="13">
        <f t="shared" si="0"/>
        <v>0</v>
      </c>
      <c r="H10" s="15">
        <f t="shared" si="0"/>
        <v>0</v>
      </c>
      <c r="I10" s="14"/>
      <c r="J10" s="15">
        <f>I10+Октябрь!J10</f>
        <v>0</v>
      </c>
      <c r="K10" s="12"/>
      <c r="L10" s="13">
        <f>K10+Октябрь!L10</f>
        <v>0</v>
      </c>
    </row>
    <row r="11" spans="1:12" ht="14.25" customHeight="1">
      <c r="A11" s="29">
        <f t="shared" si="1"/>
        <v>9</v>
      </c>
      <c r="B11" s="11" t="str">
        <f>[1]октябрь!B11</f>
        <v>Канализирование г.воды</v>
      </c>
      <c r="C11" s="59">
        <v>0</v>
      </c>
      <c r="D11" s="13">
        <f>C11+Октябрь!D11</f>
        <v>0</v>
      </c>
      <c r="E11" s="59">
        <v>0</v>
      </c>
      <c r="F11" s="13">
        <f>E11+Октябрь!F11</f>
        <v>0</v>
      </c>
      <c r="G11" s="13">
        <f t="shared" si="0"/>
        <v>0</v>
      </c>
      <c r="H11" s="15">
        <f t="shared" si="0"/>
        <v>0</v>
      </c>
      <c r="I11" s="14"/>
      <c r="J11" s="15">
        <f>I11+Октябрь!J11</f>
        <v>0</v>
      </c>
      <c r="K11" s="12"/>
      <c r="L11" s="13">
        <f>K11+Октябрь!L11</f>
        <v>0</v>
      </c>
    </row>
    <row r="12" spans="1:12" ht="14.25" customHeight="1">
      <c r="A12" s="29">
        <f t="shared" si="1"/>
        <v>10</v>
      </c>
      <c r="B12" s="11" t="str">
        <f>[1]октябрь!B12</f>
        <v>Тек.рем.общ.имущ.дома</v>
      </c>
      <c r="C12" s="59">
        <v>8903.91</v>
      </c>
      <c r="D12" s="13">
        <f>C12+Октябрь!D12</f>
        <v>62327.37000000001</v>
      </c>
      <c r="E12" s="14">
        <v>10424.040000000001</v>
      </c>
      <c r="F12" s="13">
        <f>E12+Октябрь!F12</f>
        <v>48544.62</v>
      </c>
      <c r="G12" s="13">
        <f t="shared" si="0"/>
        <v>1520.130000000001</v>
      </c>
      <c r="H12" s="15">
        <f t="shared" si="0"/>
        <v>-13782.750000000007</v>
      </c>
      <c r="I12" s="14"/>
      <c r="J12" s="15">
        <f>I12+Октябрь!J12</f>
        <v>0</v>
      </c>
      <c r="K12" s="12"/>
      <c r="L12" s="13">
        <f>K12+Октябрь!L12</f>
        <v>0</v>
      </c>
    </row>
    <row r="13" spans="1:12" ht="14.25" customHeight="1">
      <c r="A13" s="29">
        <f t="shared" si="1"/>
        <v>11</v>
      </c>
      <c r="B13" s="11" t="str">
        <f>[1]октябрь!B13</f>
        <v>Сод.и тек.рем.в/дом.газосн</v>
      </c>
      <c r="C13" s="59">
        <v>974.98</v>
      </c>
      <c r="D13" s="13">
        <f>C13+Октябрь!D13</f>
        <v>6824.8599999999988</v>
      </c>
      <c r="E13" s="14">
        <v>1141.44</v>
      </c>
      <c r="F13" s="13">
        <f>E13+Октябрь!F13</f>
        <v>5315.73</v>
      </c>
      <c r="G13" s="13">
        <f t="shared" si="0"/>
        <v>166.46000000000004</v>
      </c>
      <c r="H13" s="15">
        <f t="shared" si="0"/>
        <v>-1509.1299999999992</v>
      </c>
      <c r="I13" s="14"/>
      <c r="J13" s="15">
        <f>I13+Октябрь!J13</f>
        <v>0</v>
      </c>
      <c r="K13" s="12"/>
      <c r="L13" s="13">
        <f>K13+Октябрь!L13</f>
        <v>0</v>
      </c>
    </row>
    <row r="14" spans="1:12" ht="14.25" customHeight="1">
      <c r="A14" s="29">
        <f t="shared" si="1"/>
        <v>12</v>
      </c>
      <c r="B14" s="11" t="str">
        <f>[1]октябрь!B14</f>
        <v>Управление многокв.домом</v>
      </c>
      <c r="C14" s="59">
        <v>4301.3999999999996</v>
      </c>
      <c r="D14" s="13">
        <f>C14+Октябрь!D14</f>
        <v>28876.78</v>
      </c>
      <c r="E14" s="14">
        <v>5006.5200000000004</v>
      </c>
      <c r="F14" s="13">
        <f>E14+Октябрь!F14</f>
        <v>22405.38</v>
      </c>
      <c r="G14" s="13">
        <f t="shared" si="0"/>
        <v>705.1200000000008</v>
      </c>
      <c r="H14" s="15">
        <f t="shared" si="0"/>
        <v>-6471.3999999999978</v>
      </c>
      <c r="I14" s="14"/>
      <c r="J14" s="15">
        <f>I14+Октябрь!J14</f>
        <v>0</v>
      </c>
      <c r="K14" s="12"/>
      <c r="L14" s="13">
        <f>K14+Октябрь!L14</f>
        <v>0</v>
      </c>
    </row>
    <row r="15" spans="1:12" ht="14.25" customHeight="1">
      <c r="A15" s="29">
        <f t="shared" si="1"/>
        <v>13</v>
      </c>
      <c r="B15" s="11" t="str">
        <f>[1]октябрь!B15</f>
        <v>Водоотведение(кв)</v>
      </c>
      <c r="C15" s="59">
        <v>7517.42</v>
      </c>
      <c r="D15" s="13">
        <f>C15+Октябрь!D15</f>
        <v>103804.79</v>
      </c>
      <c r="E15" s="14">
        <v>19325.810000000001</v>
      </c>
      <c r="F15" s="13">
        <f>E15+Октябрь!F15</f>
        <v>73950.91</v>
      </c>
      <c r="G15" s="13">
        <f t="shared" si="0"/>
        <v>11808.390000000001</v>
      </c>
      <c r="H15" s="15">
        <f t="shared" si="0"/>
        <v>-29853.87999999999</v>
      </c>
      <c r="I15" s="14"/>
      <c r="J15" s="15">
        <f>I15+Октябрь!J15</f>
        <v>0</v>
      </c>
      <c r="K15" s="12"/>
      <c r="L15" s="13">
        <f>K15+Октябрь!L15</f>
        <v>0</v>
      </c>
    </row>
    <row r="16" spans="1:12" ht="14.25" customHeight="1">
      <c r="A16" s="29">
        <f t="shared" si="1"/>
        <v>14</v>
      </c>
      <c r="B16" s="11" t="str">
        <f>[1]октябрь!B16</f>
        <v>Эксплуатация общед.ПУ</v>
      </c>
      <c r="C16" s="59">
        <v>845.96</v>
      </c>
      <c r="D16" s="13">
        <f>C16+Октябрь!D16</f>
        <v>9482.11</v>
      </c>
      <c r="E16" s="14">
        <v>990.38</v>
      </c>
      <c r="F16" s="13">
        <f>E16+Октябрь!F16</f>
        <v>6748.46</v>
      </c>
      <c r="G16" s="13">
        <f t="shared" si="0"/>
        <v>144.41999999999996</v>
      </c>
      <c r="H16" s="15">
        <f t="shared" si="0"/>
        <v>-2733.6500000000005</v>
      </c>
      <c r="I16" s="14"/>
      <c r="J16" s="15">
        <f>I16+Октябрь!J16</f>
        <v>0</v>
      </c>
      <c r="K16" s="12"/>
      <c r="L16" s="13">
        <f>K16+Октябрь!L16</f>
        <v>0</v>
      </c>
    </row>
    <row r="17" spans="1:12" ht="14.25" customHeight="1">
      <c r="A17" s="29">
        <f t="shared" si="1"/>
        <v>15</v>
      </c>
      <c r="B17" s="11" t="str">
        <f>[1]октябрь!B17</f>
        <v>Хол.водоснабжение(о/д нужды)</v>
      </c>
      <c r="C17" s="59">
        <v>286.86</v>
      </c>
      <c r="D17" s="13">
        <f>C17+Октябрь!D17</f>
        <v>1967.9800000000005</v>
      </c>
      <c r="E17" s="14">
        <v>334.73</v>
      </c>
      <c r="F17" s="13">
        <f>E17+Октябрь!F17</f>
        <v>1531.22</v>
      </c>
      <c r="G17" s="13">
        <f t="shared" si="0"/>
        <v>47.870000000000005</v>
      </c>
      <c r="H17" s="15">
        <f t="shared" si="0"/>
        <v>-436.76000000000045</v>
      </c>
      <c r="I17" s="14"/>
      <c r="J17" s="15">
        <f>I17+Октябрь!J17</f>
        <v>0</v>
      </c>
      <c r="K17" s="12"/>
      <c r="L17" s="13">
        <f>K17+Октябрь!L17</f>
        <v>0</v>
      </c>
    </row>
    <row r="18" spans="1:12" ht="14.25" customHeight="1">
      <c r="A18" s="29">
        <f t="shared" si="1"/>
        <v>16</v>
      </c>
      <c r="B18" s="11" t="str">
        <f>[1]октябрь!B18</f>
        <v>Водоотведение(о/д нужды)</v>
      </c>
      <c r="C18" s="59">
        <v>0</v>
      </c>
      <c r="D18" s="13">
        <f>C18+Октябрь!D18</f>
        <v>0</v>
      </c>
      <c r="E18" s="59">
        <v>0</v>
      </c>
      <c r="F18" s="13">
        <f>E18+Октябрь!F18</f>
        <v>0</v>
      </c>
      <c r="G18" s="13">
        <f t="shared" si="0"/>
        <v>0</v>
      </c>
      <c r="H18" s="15">
        <f t="shared" si="0"/>
        <v>0</v>
      </c>
      <c r="I18" s="14"/>
      <c r="J18" s="15">
        <f>I18+Октябрь!J18</f>
        <v>0</v>
      </c>
      <c r="K18" s="12"/>
      <c r="L18" s="13">
        <f>K18+Октябрь!L18</f>
        <v>0</v>
      </c>
    </row>
    <row r="19" spans="1:12" ht="14.25" customHeight="1">
      <c r="A19" s="29">
        <f t="shared" si="1"/>
        <v>17</v>
      </c>
      <c r="B19" s="11" t="str">
        <f>[1]октябрь!B19</f>
        <v>Отопление(о/д нужды)</v>
      </c>
      <c r="C19" s="59">
        <v>0</v>
      </c>
      <c r="D19" s="13">
        <f>C19+Октябрь!D19</f>
        <v>0</v>
      </c>
      <c r="E19" s="59">
        <v>0</v>
      </c>
      <c r="F19" s="13">
        <f>E19+Октябрь!F19</f>
        <v>0</v>
      </c>
      <c r="G19" s="13">
        <f t="shared" si="0"/>
        <v>0</v>
      </c>
      <c r="H19" s="15">
        <f t="shared" si="0"/>
        <v>0</v>
      </c>
      <c r="I19" s="14"/>
      <c r="J19" s="15">
        <f>I19+Октябрь!J19</f>
        <v>0</v>
      </c>
      <c r="K19" s="12"/>
      <c r="L19" s="13">
        <f>K19+Октябрь!L19</f>
        <v>0</v>
      </c>
    </row>
    <row r="20" spans="1:12" ht="14.25" customHeight="1">
      <c r="A20" s="29">
        <f t="shared" si="1"/>
        <v>18</v>
      </c>
      <c r="B20" s="11" t="str">
        <f>[1]октябрь!B20</f>
        <v>Электроснабжение(общед.нужды)</v>
      </c>
      <c r="C20" s="59">
        <f>423.65+4082.57</f>
        <v>4506.22</v>
      </c>
      <c r="D20" s="13">
        <f>C20+Октябрь!D20</f>
        <v>22058.21</v>
      </c>
      <c r="E20" s="14">
        <f>523.98+5020.12</f>
        <v>5544.1</v>
      </c>
      <c r="F20" s="13">
        <f>E20+Октябрь!F20</f>
        <v>17919.25</v>
      </c>
      <c r="G20" s="13">
        <f t="shared" si="0"/>
        <v>1037.8800000000001</v>
      </c>
      <c r="H20" s="15">
        <f t="shared" si="0"/>
        <v>-4138.9599999999991</v>
      </c>
      <c r="I20" s="14"/>
      <c r="J20" s="15">
        <f>I20+Октябрь!J20</f>
        <v>0</v>
      </c>
      <c r="K20" s="12"/>
      <c r="L20" s="13">
        <f>K20+Октябрь!L20</f>
        <v>0</v>
      </c>
    </row>
    <row r="21" spans="1:12" ht="14.25" customHeight="1">
      <c r="A21" s="29">
        <f t="shared" si="1"/>
        <v>19</v>
      </c>
      <c r="B21" s="11" t="str">
        <f>[1]октябрь!B21</f>
        <v>Гор.водоснабж.(о/д нужды)</v>
      </c>
      <c r="C21" s="59">
        <v>0</v>
      </c>
      <c r="D21" s="13">
        <f>C21+Октябрь!D21</f>
        <v>0</v>
      </c>
      <c r="E21" s="14">
        <v>0</v>
      </c>
      <c r="F21" s="13">
        <f>E21+Октябрь!F21</f>
        <v>0</v>
      </c>
      <c r="G21" s="13">
        <f t="shared" si="0"/>
        <v>0</v>
      </c>
      <c r="H21" s="15">
        <f t="shared" si="0"/>
        <v>0</v>
      </c>
      <c r="I21" s="14"/>
      <c r="J21" s="15">
        <f>I21+Октябрь!J21</f>
        <v>0</v>
      </c>
      <c r="K21" s="12"/>
      <c r="L21" s="13">
        <f>K21+Октябрь!L21</f>
        <v>0</v>
      </c>
    </row>
    <row r="22" spans="1:12" ht="14.25" customHeight="1">
      <c r="A22" s="29">
        <f t="shared" si="1"/>
        <v>20</v>
      </c>
      <c r="B22" s="11">
        <f>[1]октябрь!B22</f>
        <v>0</v>
      </c>
      <c r="C22" s="59">
        <v>0</v>
      </c>
      <c r="D22" s="13">
        <f>C22+Октябрь!D22</f>
        <v>0</v>
      </c>
      <c r="E22" s="59">
        <v>0</v>
      </c>
      <c r="F22" s="13">
        <f>E22+Октябрь!F22</f>
        <v>0</v>
      </c>
      <c r="G22" s="13">
        <f t="shared" si="0"/>
        <v>0</v>
      </c>
      <c r="H22" s="15">
        <f t="shared" si="0"/>
        <v>0</v>
      </c>
      <c r="I22" s="14"/>
      <c r="J22" s="15">
        <f>I22+Октябрь!J22</f>
        <v>0</v>
      </c>
      <c r="K22" s="12"/>
      <c r="L22" s="13">
        <f>K22+Октябрь!L22</f>
        <v>0</v>
      </c>
    </row>
    <row r="23" spans="1:12" s="31" customFormat="1" ht="19.5" customHeight="1">
      <c r="A23" s="63"/>
      <c r="B23" s="60" t="s">
        <v>32</v>
      </c>
      <c r="C23" s="61">
        <f t="shared" ref="C23:L23" si="2">SUM(C3:C22)</f>
        <v>107467.48999999999</v>
      </c>
      <c r="D23" s="61">
        <f t="shared" si="2"/>
        <v>635516.74999999988</v>
      </c>
      <c r="E23" s="62">
        <f t="shared" si="2"/>
        <v>132697.83000000002</v>
      </c>
      <c r="F23" s="61">
        <f t="shared" si="2"/>
        <v>469741.26000000007</v>
      </c>
      <c r="G23" s="61">
        <f t="shared" si="2"/>
        <v>25230.339999999997</v>
      </c>
      <c r="H23" s="62">
        <f t="shared" si="2"/>
        <v>-165775.48999999993</v>
      </c>
      <c r="I23" s="62">
        <f t="shared" si="2"/>
        <v>0</v>
      </c>
      <c r="J23" s="62">
        <f t="shared" si="2"/>
        <v>0</v>
      </c>
      <c r="K23" s="61">
        <f t="shared" si="2"/>
        <v>0</v>
      </c>
      <c r="L23" s="61">
        <f t="shared" si="2"/>
        <v>0</v>
      </c>
    </row>
    <row r="25" spans="1:12">
      <c r="C25" s="49"/>
    </row>
    <row r="26" spans="1:12">
      <c r="H26" t="s">
        <v>33</v>
      </c>
      <c r="I26" s="49">
        <f>I9+I10+I11</f>
        <v>0</v>
      </c>
    </row>
    <row r="27" spans="1:12">
      <c r="B27" s="46" t="s">
        <v>33</v>
      </c>
      <c r="C27" s="14">
        <f>C9+C10+C11+C15+C17+C18</f>
        <v>15321.7</v>
      </c>
      <c r="D27" s="14">
        <f t="shared" ref="D27:J27" si="3">D9+D10+D11+D15+D17+D18</f>
        <v>209587.56</v>
      </c>
      <c r="E27" s="14">
        <f t="shared" si="3"/>
        <v>38986.330000000009</v>
      </c>
      <c r="F27" s="14">
        <f t="shared" si="3"/>
        <v>149433.00000000003</v>
      </c>
      <c r="G27" s="14">
        <f t="shared" si="3"/>
        <v>23664.63</v>
      </c>
      <c r="H27" s="14">
        <f t="shared" si="3"/>
        <v>-60154.559999999976</v>
      </c>
      <c r="I27" s="14">
        <f t="shared" si="3"/>
        <v>0</v>
      </c>
      <c r="J27" s="14">
        <f t="shared" si="3"/>
        <v>0</v>
      </c>
    </row>
    <row r="28" spans="1:12">
      <c r="B28" s="47" t="s">
        <v>34</v>
      </c>
      <c r="C28" s="14">
        <f>C8+C20</f>
        <v>4506.22</v>
      </c>
      <c r="D28" s="14">
        <f t="shared" ref="D28:J28" si="4">D9+D21</f>
        <v>103814.79</v>
      </c>
      <c r="E28" s="14">
        <f t="shared" si="4"/>
        <v>19325.79</v>
      </c>
      <c r="F28" s="14">
        <f t="shared" si="4"/>
        <v>73950.87000000001</v>
      </c>
      <c r="G28" s="14">
        <f t="shared" si="4"/>
        <v>11808.37</v>
      </c>
      <c r="H28" s="14">
        <f t="shared" si="4"/>
        <v>-29863.919999999984</v>
      </c>
      <c r="I28" s="14">
        <f t="shared" si="4"/>
        <v>0</v>
      </c>
      <c r="J28" s="14">
        <f t="shared" si="4"/>
        <v>0</v>
      </c>
    </row>
    <row r="29" spans="1:12">
      <c r="B29" s="47" t="s">
        <v>35</v>
      </c>
      <c r="C29" s="14">
        <f>C4+C5+C19+C21</f>
        <v>52066.879999999997</v>
      </c>
      <c r="D29" s="14">
        <f t="shared" ref="D29:J29" si="5">D4+D5+D19+D21</f>
        <v>154198.28</v>
      </c>
      <c r="E29" s="14">
        <f t="shared" si="5"/>
        <v>46588.09</v>
      </c>
      <c r="F29" s="14">
        <f t="shared" si="5"/>
        <v>108766.07</v>
      </c>
      <c r="G29" s="14">
        <f t="shared" si="5"/>
        <v>-5478.7900000000009</v>
      </c>
      <c r="H29" s="14">
        <f t="shared" si="5"/>
        <v>-45432.209999999992</v>
      </c>
      <c r="I29" s="14">
        <f t="shared" si="5"/>
        <v>0</v>
      </c>
      <c r="J29" s="14">
        <f t="shared" si="5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D3" sqref="D3"/>
    </sheetView>
  </sheetViews>
  <sheetFormatPr defaultRowHeight="15"/>
  <cols>
    <col min="1" max="1" width="4.28515625" customWidth="1"/>
    <col min="2" max="2" width="31.28515625" customWidth="1"/>
    <col min="3" max="12" width="12.42578125" customWidth="1"/>
  </cols>
  <sheetData>
    <row r="1" spans="1:12">
      <c r="B1" s="2" t="s">
        <v>44</v>
      </c>
      <c r="C1" t="s">
        <v>38</v>
      </c>
      <c r="D1" s="2"/>
      <c r="E1" s="2"/>
      <c r="F1" s="2"/>
    </row>
    <row r="2" spans="1:12" s="31" customFormat="1" ht="45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2.75" customHeight="1">
      <c r="A3" s="29">
        <v>1</v>
      </c>
      <c r="B3" s="11" t="str">
        <f>[1]ноябрь!B3</f>
        <v>Содержание общ.имущ.дома</v>
      </c>
      <c r="C3" s="71">
        <v>17850.900000000001</v>
      </c>
      <c r="D3" s="64">
        <f>C3+Ноябрь!D3</f>
        <v>141287.05999999997</v>
      </c>
      <c r="E3" s="71">
        <v>15537.72</v>
      </c>
      <c r="F3" s="64">
        <f>E3+Ноябрь!F3</f>
        <v>111571.77000000002</v>
      </c>
      <c r="G3" s="64">
        <f>E3-C3</f>
        <v>-2313.1800000000021</v>
      </c>
      <c r="H3" s="65">
        <f>F3-D3</f>
        <v>-29715.28999999995</v>
      </c>
      <c r="I3" s="66"/>
      <c r="J3" s="65">
        <f>I3+Ноябрь!J3</f>
        <v>0</v>
      </c>
      <c r="K3" s="67"/>
      <c r="L3" s="64">
        <f>K3+Ноябрь!L3</f>
        <v>0</v>
      </c>
    </row>
    <row r="4" spans="1:12" ht="12.75" customHeight="1">
      <c r="A4" s="29">
        <f>A3+1</f>
        <v>2</v>
      </c>
      <c r="B4" s="11" t="str">
        <f>[1]ноябрь!B4</f>
        <v>Отопление</v>
      </c>
      <c r="C4" s="71">
        <v>52066.879999999997</v>
      </c>
      <c r="D4" s="64">
        <f>C4+Ноябрь!D4</f>
        <v>206265.16</v>
      </c>
      <c r="E4" s="71">
        <v>42657.72</v>
      </c>
      <c r="F4" s="64">
        <f>E4+Ноябрь!F4</f>
        <v>151423.79</v>
      </c>
      <c r="G4" s="64">
        <f t="shared" ref="G4:H22" si="0">E4-C4</f>
        <v>-9409.1599999999962</v>
      </c>
      <c r="H4" s="65">
        <f t="shared" si="0"/>
        <v>-54841.369999999995</v>
      </c>
      <c r="I4" s="66"/>
      <c r="J4" s="65">
        <f>I4+Ноябрь!J4</f>
        <v>0</v>
      </c>
      <c r="K4" s="67"/>
      <c r="L4" s="64">
        <f>K4+Ноябрь!L4</f>
        <v>0</v>
      </c>
    </row>
    <row r="5" spans="1:12" ht="12.75" customHeight="1">
      <c r="A5" s="29">
        <f t="shared" ref="A5:A22" si="1">A4+1</f>
        <v>3</v>
      </c>
      <c r="B5" s="11" t="str">
        <f>[1]ноябрь!B5</f>
        <v>Горячее водоснабжение</v>
      </c>
      <c r="C5" s="71">
        <v>0</v>
      </c>
      <c r="D5" s="64">
        <f>C5+Ноябрь!D5</f>
        <v>0</v>
      </c>
      <c r="E5" s="71">
        <v>0</v>
      </c>
      <c r="F5" s="64">
        <f>E5+Ноябрь!F5</f>
        <v>0</v>
      </c>
      <c r="G5" s="64">
        <f t="shared" si="0"/>
        <v>0</v>
      </c>
      <c r="H5" s="65">
        <f t="shared" si="0"/>
        <v>0</v>
      </c>
      <c r="I5" s="66"/>
      <c r="J5" s="65">
        <f>I5+Ноябрь!J5</f>
        <v>0</v>
      </c>
      <c r="K5" s="67"/>
      <c r="L5" s="64">
        <f>K5+Ноябрь!L5</f>
        <v>0</v>
      </c>
    </row>
    <row r="6" spans="1:12" ht="12.75" customHeight="1">
      <c r="A6" s="29">
        <f t="shared" si="1"/>
        <v>4</v>
      </c>
      <c r="B6" s="11" t="str">
        <f>[1]ноябрь!B6</f>
        <v>Газ</v>
      </c>
      <c r="C6" s="77">
        <v>0</v>
      </c>
      <c r="D6" s="64">
        <f>C6+Ноябрь!D6</f>
        <v>0</v>
      </c>
      <c r="E6" s="77">
        <v>0</v>
      </c>
      <c r="F6" s="64">
        <f>E6+Ноябрь!F6</f>
        <v>0</v>
      </c>
      <c r="G6" s="64">
        <f t="shared" si="0"/>
        <v>0</v>
      </c>
      <c r="H6" s="65">
        <f t="shared" si="0"/>
        <v>0</v>
      </c>
      <c r="I6" s="66"/>
      <c r="J6" s="65">
        <f>I6+Ноябрь!J6</f>
        <v>0</v>
      </c>
      <c r="K6" s="67"/>
      <c r="L6" s="64">
        <f>K6+Ноябрь!L6</f>
        <v>0</v>
      </c>
    </row>
    <row r="7" spans="1:12" ht="12.75" customHeight="1">
      <c r="A7" s="29">
        <f t="shared" si="1"/>
        <v>5</v>
      </c>
      <c r="B7" s="11" t="str">
        <f>[1]ноябрь!B7</f>
        <v>Уборка и сан.очистка зем.уч.</v>
      </c>
      <c r="C7" s="71">
        <v>2695.54</v>
      </c>
      <c r="D7" s="64">
        <f>C7+Ноябрь!D7</f>
        <v>21420.960000000003</v>
      </c>
      <c r="E7" s="71">
        <v>2346.25</v>
      </c>
      <c r="F7" s="64">
        <f>E7+Ноябрь!F7</f>
        <v>16920.95</v>
      </c>
      <c r="G7" s="64">
        <f t="shared" si="0"/>
        <v>-349.28999999999996</v>
      </c>
      <c r="H7" s="65">
        <f t="shared" si="0"/>
        <v>-4500.010000000002</v>
      </c>
      <c r="I7" s="66"/>
      <c r="J7" s="65">
        <f>I7+Ноябрь!J7</f>
        <v>0</v>
      </c>
      <c r="K7" s="67"/>
      <c r="L7" s="64">
        <f>K7+Ноябрь!L7</f>
        <v>0</v>
      </c>
    </row>
    <row r="8" spans="1:12" ht="12.75" customHeight="1">
      <c r="A8" s="29">
        <f t="shared" si="1"/>
        <v>6</v>
      </c>
      <c r="B8" s="11" t="str">
        <f>[1]ноябрь!B8</f>
        <v>Электроснабжение(инд.потр)</v>
      </c>
      <c r="C8" s="71">
        <v>0</v>
      </c>
      <c r="D8" s="64">
        <f>C8+Ноябрь!D8</f>
        <v>0</v>
      </c>
      <c r="E8" s="71">
        <v>0</v>
      </c>
      <c r="F8" s="64">
        <f>E8+Ноябрь!F8</f>
        <v>0</v>
      </c>
      <c r="G8" s="64">
        <f t="shared" si="0"/>
        <v>0</v>
      </c>
      <c r="H8" s="65">
        <f t="shared" si="0"/>
        <v>0</v>
      </c>
      <c r="I8" s="66"/>
      <c r="J8" s="65">
        <f>I8+Ноябрь!J8</f>
        <v>0</v>
      </c>
      <c r="K8" s="67"/>
      <c r="L8" s="64">
        <f>K8+Ноябрь!L8</f>
        <v>0</v>
      </c>
    </row>
    <row r="9" spans="1:12" ht="12.75" customHeight="1">
      <c r="A9" s="29">
        <f t="shared" si="1"/>
        <v>7</v>
      </c>
      <c r="B9" s="11" t="str">
        <f>[1]ноябрь!B9</f>
        <v>Холодная вода</v>
      </c>
      <c r="C9" s="71">
        <v>15385.91</v>
      </c>
      <c r="D9" s="64">
        <f>C9+Ноябрь!D9</f>
        <v>119200.7</v>
      </c>
      <c r="E9" s="71">
        <v>6742.19</v>
      </c>
      <c r="F9" s="64">
        <f>E9+Ноябрь!F9</f>
        <v>80693.060000000012</v>
      </c>
      <c r="G9" s="64">
        <f t="shared" si="0"/>
        <v>-8643.7200000000012</v>
      </c>
      <c r="H9" s="65">
        <f t="shared" si="0"/>
        <v>-38507.639999999985</v>
      </c>
      <c r="I9" s="66"/>
      <c r="J9" s="65">
        <f>I9+Ноябрь!J9</f>
        <v>0</v>
      </c>
      <c r="K9" s="67"/>
      <c r="L9" s="64">
        <f>K9+Ноябрь!L9</f>
        <v>0</v>
      </c>
    </row>
    <row r="10" spans="1:12" ht="12.75" customHeight="1">
      <c r="A10" s="29">
        <f t="shared" si="1"/>
        <v>8</v>
      </c>
      <c r="B10" s="11" t="str">
        <f>[1]ноябрь!B10</f>
        <v>Канализирование х.воды</v>
      </c>
      <c r="C10" s="77">
        <v>0</v>
      </c>
      <c r="D10" s="64">
        <f>C10+Ноябрь!D10</f>
        <v>0</v>
      </c>
      <c r="E10" s="77">
        <v>0</v>
      </c>
      <c r="F10" s="64">
        <f>E10+Ноябрь!F10</f>
        <v>0</v>
      </c>
      <c r="G10" s="64">
        <f t="shared" si="0"/>
        <v>0</v>
      </c>
      <c r="H10" s="65">
        <f t="shared" si="0"/>
        <v>0</v>
      </c>
      <c r="I10" s="66"/>
      <c r="J10" s="65">
        <f>I10+Ноябрь!J10</f>
        <v>0</v>
      </c>
      <c r="K10" s="67"/>
      <c r="L10" s="64">
        <f>K10+Ноябрь!L10</f>
        <v>0</v>
      </c>
    </row>
    <row r="11" spans="1:12" ht="12.75" customHeight="1">
      <c r="A11" s="29">
        <f t="shared" si="1"/>
        <v>9</v>
      </c>
      <c r="B11" s="11" t="str">
        <f>[1]ноябрь!B11</f>
        <v>Канализирование г.воды</v>
      </c>
      <c r="C11" s="77">
        <v>0</v>
      </c>
      <c r="D11" s="64">
        <f>C11+Ноябрь!D11</f>
        <v>0</v>
      </c>
      <c r="E11" s="77">
        <v>0</v>
      </c>
      <c r="F11" s="64">
        <f>E11+Ноябрь!F11</f>
        <v>0</v>
      </c>
      <c r="G11" s="64">
        <f t="shared" si="0"/>
        <v>0</v>
      </c>
      <c r="H11" s="65">
        <f t="shared" si="0"/>
        <v>0</v>
      </c>
      <c r="I11" s="66"/>
      <c r="J11" s="65">
        <f>I11+Ноябрь!J11</f>
        <v>0</v>
      </c>
      <c r="K11" s="67"/>
      <c r="L11" s="64">
        <f>K11+Ноябрь!L11</f>
        <v>0</v>
      </c>
    </row>
    <row r="12" spans="1:12" ht="12.75" customHeight="1">
      <c r="A12" s="29">
        <f t="shared" si="1"/>
        <v>10</v>
      </c>
      <c r="B12" s="11" t="str">
        <f>[1]ноябрь!B12</f>
        <v>Тек.рем.общ.имущ.дома</v>
      </c>
      <c r="C12" s="71">
        <v>8903.91</v>
      </c>
      <c r="D12" s="64">
        <f>C12+Ноябрь!D12</f>
        <v>71231.280000000013</v>
      </c>
      <c r="E12" s="71">
        <v>7750.07</v>
      </c>
      <c r="F12" s="64">
        <f>E12+Ноябрь!F12</f>
        <v>56294.69</v>
      </c>
      <c r="G12" s="64">
        <f t="shared" si="0"/>
        <v>-1153.8400000000001</v>
      </c>
      <c r="H12" s="65">
        <f t="shared" si="0"/>
        <v>-14936.590000000011</v>
      </c>
      <c r="I12" s="66"/>
      <c r="J12" s="65">
        <f>I12+Ноябрь!J12</f>
        <v>0</v>
      </c>
      <c r="K12" s="67"/>
      <c r="L12" s="64">
        <f>K12+Ноябрь!L12</f>
        <v>0</v>
      </c>
    </row>
    <row r="13" spans="1:12" ht="12.75" customHeight="1">
      <c r="A13" s="29">
        <f t="shared" si="1"/>
        <v>11</v>
      </c>
      <c r="B13" s="11" t="str">
        <f>[1]ноябрь!B13</f>
        <v>Сод.и тек.рем.в/дом.газосн</v>
      </c>
      <c r="C13" s="71">
        <v>974.98</v>
      </c>
      <c r="D13" s="64">
        <f>C13+Ноябрь!D13</f>
        <v>7799.8399999999983</v>
      </c>
      <c r="E13" s="71">
        <v>848.66</v>
      </c>
      <c r="F13" s="64">
        <f>E13+Ноябрь!F13</f>
        <v>6164.3899999999994</v>
      </c>
      <c r="G13" s="64">
        <f t="shared" si="0"/>
        <v>-126.32000000000005</v>
      </c>
      <c r="H13" s="65">
        <f t="shared" si="0"/>
        <v>-1635.4499999999989</v>
      </c>
      <c r="I13" s="66"/>
      <c r="J13" s="65">
        <f>I13+Ноябрь!J13</f>
        <v>0</v>
      </c>
      <c r="K13" s="67"/>
      <c r="L13" s="64">
        <f>K13+Ноябрь!L13</f>
        <v>0</v>
      </c>
    </row>
    <row r="14" spans="1:12" ht="12.75" customHeight="1">
      <c r="A14" s="29">
        <f t="shared" si="1"/>
        <v>12</v>
      </c>
      <c r="B14" s="11" t="str">
        <f>[1]ноябрь!B14</f>
        <v>Управление многокв.домом</v>
      </c>
      <c r="C14" s="71">
        <v>4301.3999999999996</v>
      </c>
      <c r="D14" s="64">
        <f>C14+Ноябрь!D14</f>
        <v>33178.18</v>
      </c>
      <c r="E14" s="71">
        <v>3743.99</v>
      </c>
      <c r="F14" s="64">
        <f>E14+Ноябрь!F14</f>
        <v>26149.370000000003</v>
      </c>
      <c r="G14" s="64">
        <f t="shared" si="0"/>
        <v>-557.40999999999985</v>
      </c>
      <c r="H14" s="65">
        <f t="shared" si="0"/>
        <v>-7028.8099999999977</v>
      </c>
      <c r="I14" s="66"/>
      <c r="J14" s="65">
        <f>I14+Ноябрь!J14</f>
        <v>0</v>
      </c>
      <c r="K14" s="67"/>
      <c r="L14" s="64">
        <f>K14+Ноябрь!L14</f>
        <v>0</v>
      </c>
    </row>
    <row r="15" spans="1:12" ht="12.75" customHeight="1">
      <c r="A15" s="29">
        <f t="shared" si="1"/>
        <v>13</v>
      </c>
      <c r="B15" s="11" t="str">
        <f>[1]ноябрь!B15</f>
        <v>Водоотведение(кв)</v>
      </c>
      <c r="C15" s="71">
        <v>15385.91</v>
      </c>
      <c r="D15" s="64">
        <f>C15+Ноябрь!D15</f>
        <v>119190.7</v>
      </c>
      <c r="E15" s="71">
        <v>6742.14</v>
      </c>
      <c r="F15" s="64">
        <f>E15+Ноябрь!F15</f>
        <v>80693.05</v>
      </c>
      <c r="G15" s="64">
        <f t="shared" si="0"/>
        <v>-8643.77</v>
      </c>
      <c r="H15" s="65">
        <f t="shared" si="0"/>
        <v>-38497.649999999994</v>
      </c>
      <c r="I15" s="66"/>
      <c r="J15" s="65">
        <f>I15+Ноябрь!J15</f>
        <v>0</v>
      </c>
      <c r="K15" s="67"/>
      <c r="L15" s="64">
        <f>K15+Ноябрь!L15</f>
        <v>0</v>
      </c>
    </row>
    <row r="16" spans="1:12" ht="12.75" customHeight="1">
      <c r="A16" s="29">
        <f t="shared" si="1"/>
        <v>14</v>
      </c>
      <c r="B16" s="11" t="str">
        <f>[1]ноябрь!B16</f>
        <v>Эксплуатация общед.ПУ</v>
      </c>
      <c r="C16" s="71">
        <v>845.96</v>
      </c>
      <c r="D16" s="64">
        <f>C16+Ноябрь!D16</f>
        <v>10328.07</v>
      </c>
      <c r="E16" s="71">
        <v>736.34</v>
      </c>
      <c r="F16" s="64">
        <f>E16+Ноябрь!F16</f>
        <v>7484.8</v>
      </c>
      <c r="G16" s="64">
        <f t="shared" si="0"/>
        <v>-109.62</v>
      </c>
      <c r="H16" s="65">
        <f t="shared" si="0"/>
        <v>-2843.2699999999995</v>
      </c>
      <c r="I16" s="66"/>
      <c r="J16" s="65">
        <f>I16+Ноябрь!J16</f>
        <v>0</v>
      </c>
      <c r="K16" s="67"/>
      <c r="L16" s="64">
        <f>K16+Ноябрь!L16</f>
        <v>0</v>
      </c>
    </row>
    <row r="17" spans="1:12" ht="12.75" customHeight="1">
      <c r="A17" s="29">
        <f t="shared" si="1"/>
        <v>15</v>
      </c>
      <c r="B17" s="11" t="str">
        <f>[1]ноябрь!B17</f>
        <v>Хол.водоснабжение(о/д нужды)</v>
      </c>
      <c r="C17" s="71">
        <v>286.86</v>
      </c>
      <c r="D17" s="64">
        <f>C17+Ноябрь!D17</f>
        <v>2254.8400000000006</v>
      </c>
      <c r="E17" s="71">
        <v>249.99</v>
      </c>
      <c r="F17" s="64">
        <f>E17+Ноябрь!F17</f>
        <v>1781.21</v>
      </c>
      <c r="G17" s="64">
        <f t="shared" si="0"/>
        <v>-36.870000000000005</v>
      </c>
      <c r="H17" s="65">
        <f t="shared" si="0"/>
        <v>-473.63000000000056</v>
      </c>
      <c r="I17" s="66"/>
      <c r="J17" s="65">
        <f>I17+Ноябрь!J17</f>
        <v>0</v>
      </c>
      <c r="K17" s="67"/>
      <c r="L17" s="64">
        <f>K17+Ноябрь!L17</f>
        <v>0</v>
      </c>
    </row>
    <row r="18" spans="1:12" ht="12.75" customHeight="1">
      <c r="A18" s="29">
        <f t="shared" si="1"/>
        <v>16</v>
      </c>
      <c r="B18" s="11" t="str">
        <f>[1]ноябрь!B18</f>
        <v>Водоотведение(о/д нужды)</v>
      </c>
      <c r="C18" s="77">
        <v>0</v>
      </c>
      <c r="D18" s="64">
        <f>C18+Ноябрь!D18</f>
        <v>0</v>
      </c>
      <c r="E18" s="77">
        <v>0</v>
      </c>
      <c r="F18" s="64">
        <f>E18+Ноябрь!F18</f>
        <v>0</v>
      </c>
      <c r="G18" s="64">
        <f t="shared" si="0"/>
        <v>0</v>
      </c>
      <c r="H18" s="65">
        <f t="shared" si="0"/>
        <v>0</v>
      </c>
      <c r="I18" s="66"/>
      <c r="J18" s="65">
        <f>I18+Ноябрь!J18</f>
        <v>0</v>
      </c>
      <c r="K18" s="67"/>
      <c r="L18" s="64">
        <f>K18+Ноябрь!L18</f>
        <v>0</v>
      </c>
    </row>
    <row r="19" spans="1:12" ht="12.75" customHeight="1">
      <c r="A19" s="29">
        <f t="shared" si="1"/>
        <v>17</v>
      </c>
      <c r="B19" s="11" t="str">
        <f>[1]ноябрь!B19</f>
        <v>Отопление(о/д нужды)</v>
      </c>
      <c r="C19" s="77">
        <v>0</v>
      </c>
      <c r="D19" s="64">
        <f>C19+Ноябрь!D19</f>
        <v>0</v>
      </c>
      <c r="E19" s="77">
        <v>0</v>
      </c>
      <c r="F19" s="64">
        <f>E19+Ноябрь!F19</f>
        <v>0</v>
      </c>
      <c r="G19" s="64">
        <f t="shared" si="0"/>
        <v>0</v>
      </c>
      <c r="H19" s="65">
        <f t="shared" si="0"/>
        <v>0</v>
      </c>
      <c r="I19" s="66"/>
      <c r="J19" s="65">
        <f>I19+Ноябрь!J19</f>
        <v>0</v>
      </c>
      <c r="K19" s="67"/>
      <c r="L19" s="64">
        <f>K19+Ноябрь!L19</f>
        <v>0</v>
      </c>
    </row>
    <row r="20" spans="1:12" ht="12.75" customHeight="1">
      <c r="A20" s="29">
        <f t="shared" si="1"/>
        <v>18</v>
      </c>
      <c r="B20" s="11" t="str">
        <f>[1]ноябрь!B20</f>
        <v>Электроснабжение(общед.нужды)</v>
      </c>
      <c r="C20" s="71">
        <f>423.65+4082.57</f>
        <v>4506.22</v>
      </c>
      <c r="D20" s="64">
        <f>C20+Ноябрь!D20</f>
        <v>26564.43</v>
      </c>
      <c r="E20" s="71">
        <f>371.34+1945.46</f>
        <v>2316.8000000000002</v>
      </c>
      <c r="F20" s="64">
        <f>E20+Ноябрь!F20</f>
        <v>20236.05</v>
      </c>
      <c r="G20" s="64">
        <f t="shared" si="0"/>
        <v>-2189.42</v>
      </c>
      <c r="H20" s="65">
        <f t="shared" si="0"/>
        <v>-6328.380000000001</v>
      </c>
      <c r="I20" s="66"/>
      <c r="J20" s="65">
        <f>I20+Ноябрь!J20</f>
        <v>0</v>
      </c>
      <c r="K20" s="67"/>
      <c r="L20" s="64">
        <f>K20+Ноябрь!L20</f>
        <v>0</v>
      </c>
    </row>
    <row r="21" spans="1:12" ht="12.75" customHeight="1">
      <c r="A21" s="29">
        <f t="shared" si="1"/>
        <v>19</v>
      </c>
      <c r="B21" s="11" t="str">
        <f>[1]ноябрь!B21</f>
        <v>Гор.водоснабж.(о/д нужды)</v>
      </c>
      <c r="C21" s="71">
        <v>0</v>
      </c>
      <c r="D21" s="64">
        <f>C21+Ноябрь!D21</f>
        <v>0</v>
      </c>
      <c r="E21" s="71">
        <v>0</v>
      </c>
      <c r="F21" s="64">
        <f>E21+Ноябрь!F21</f>
        <v>0</v>
      </c>
      <c r="G21" s="64">
        <f t="shared" si="0"/>
        <v>0</v>
      </c>
      <c r="H21" s="65">
        <f t="shared" si="0"/>
        <v>0</v>
      </c>
      <c r="I21" s="66"/>
      <c r="J21" s="65">
        <f>I21+Ноябрь!J21</f>
        <v>0</v>
      </c>
      <c r="K21" s="67"/>
      <c r="L21" s="64">
        <f>K21+Ноябрь!L21</f>
        <v>0</v>
      </c>
    </row>
    <row r="22" spans="1:12" ht="12.75" customHeight="1">
      <c r="A22" s="29">
        <f t="shared" si="1"/>
        <v>20</v>
      </c>
      <c r="B22" s="11">
        <f>[1]ноябрь!B22</f>
        <v>0</v>
      </c>
      <c r="C22" s="77">
        <v>0</v>
      </c>
      <c r="D22" s="64">
        <f>C22+Ноябрь!D22</f>
        <v>0</v>
      </c>
      <c r="E22" s="77">
        <v>0</v>
      </c>
      <c r="F22" s="64">
        <f>E22+Ноябрь!F22</f>
        <v>0</v>
      </c>
      <c r="G22" s="64">
        <f t="shared" si="0"/>
        <v>0</v>
      </c>
      <c r="H22" s="65">
        <f t="shared" si="0"/>
        <v>0</v>
      </c>
      <c r="I22" s="66"/>
      <c r="J22" s="65">
        <f>I22+Ноябрь!J22</f>
        <v>0</v>
      </c>
      <c r="K22" s="67"/>
      <c r="L22" s="64">
        <f>K22+Ноябрь!L22</f>
        <v>0</v>
      </c>
    </row>
    <row r="23" spans="1:12" s="31" customFormat="1" ht="12.75" customHeight="1">
      <c r="A23" s="63"/>
      <c r="B23" s="60" t="s">
        <v>32</v>
      </c>
      <c r="C23" s="68">
        <f t="shared" ref="C23:L23" si="2">SUM(C3:C22)</f>
        <v>123204.47</v>
      </c>
      <c r="D23" s="68">
        <f t="shared" si="2"/>
        <v>758721.22</v>
      </c>
      <c r="E23" s="69">
        <f t="shared" si="2"/>
        <v>89671.870000000024</v>
      </c>
      <c r="F23" s="68">
        <f t="shared" si="2"/>
        <v>559413.13000000012</v>
      </c>
      <c r="G23" s="68">
        <f t="shared" si="2"/>
        <v>-33532.6</v>
      </c>
      <c r="H23" s="69">
        <f t="shared" si="2"/>
        <v>-199308.08999999997</v>
      </c>
      <c r="I23" s="69">
        <f t="shared" si="2"/>
        <v>0</v>
      </c>
      <c r="J23" s="69">
        <f t="shared" si="2"/>
        <v>0</v>
      </c>
      <c r="K23" s="68">
        <f t="shared" si="2"/>
        <v>0</v>
      </c>
      <c r="L23" s="68">
        <f t="shared" si="2"/>
        <v>0</v>
      </c>
    </row>
    <row r="24" spans="1:12" ht="12.75" customHeight="1"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 customHeight="1"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.75" customHeight="1">
      <c r="B26" s="32" t="s">
        <v>36</v>
      </c>
      <c r="C26" s="66">
        <f t="shared" ref="C26:H26" si="3">C3+C7+C12+C13+C14+C16</f>
        <v>35572.69</v>
      </c>
      <c r="D26" s="66">
        <f t="shared" si="3"/>
        <v>285245.39</v>
      </c>
      <c r="E26" s="66">
        <f t="shared" si="3"/>
        <v>30963.030000000002</v>
      </c>
      <c r="F26" s="66">
        <f t="shared" si="3"/>
        <v>224585.97000000003</v>
      </c>
      <c r="G26" s="66">
        <f t="shared" si="3"/>
        <v>-4609.6600000000026</v>
      </c>
      <c r="H26" s="66">
        <f t="shared" si="3"/>
        <v>-60659.419999999955</v>
      </c>
      <c r="I26" s="70"/>
      <c r="J26" s="70"/>
      <c r="K26" s="70"/>
      <c r="L26" s="70"/>
    </row>
    <row r="27" spans="1:12" ht="12.75" customHeight="1">
      <c r="B27" s="46" t="s">
        <v>33</v>
      </c>
      <c r="C27" s="66">
        <f>C9+C10+C11+C15+C17+C18</f>
        <v>31058.68</v>
      </c>
      <c r="D27" s="66">
        <f t="shared" ref="D27:J27" si="4">D9+D10+D11+D15+D17+D18</f>
        <v>240646.24</v>
      </c>
      <c r="E27" s="66">
        <f t="shared" si="4"/>
        <v>13734.32</v>
      </c>
      <c r="F27" s="66">
        <f t="shared" si="4"/>
        <v>163167.32</v>
      </c>
      <c r="G27" s="66">
        <f t="shared" si="4"/>
        <v>-17324.36</v>
      </c>
      <c r="H27" s="66">
        <f t="shared" si="4"/>
        <v>-77478.919999999984</v>
      </c>
      <c r="I27" s="66">
        <f t="shared" si="4"/>
        <v>0</v>
      </c>
      <c r="J27" s="66">
        <f t="shared" si="4"/>
        <v>0</v>
      </c>
      <c r="K27" s="70"/>
      <c r="L27" s="70"/>
    </row>
    <row r="28" spans="1:12" ht="12.75" customHeight="1">
      <c r="B28" s="47" t="s">
        <v>34</v>
      </c>
      <c r="C28" s="66">
        <f>C8+C20</f>
        <v>4506.22</v>
      </c>
      <c r="D28" s="66">
        <f t="shared" ref="D28:J28" si="5">D9+D21</f>
        <v>119200.7</v>
      </c>
      <c r="E28" s="66">
        <f t="shared" si="5"/>
        <v>6742.19</v>
      </c>
      <c r="F28" s="66">
        <f t="shared" si="5"/>
        <v>80693.060000000012</v>
      </c>
      <c r="G28" s="66">
        <f t="shared" si="5"/>
        <v>-8643.7200000000012</v>
      </c>
      <c r="H28" s="66">
        <f t="shared" si="5"/>
        <v>-38507.639999999985</v>
      </c>
      <c r="I28" s="66">
        <f t="shared" si="5"/>
        <v>0</v>
      </c>
      <c r="J28" s="66">
        <f t="shared" si="5"/>
        <v>0</v>
      </c>
      <c r="K28" s="70"/>
      <c r="L28" s="70"/>
    </row>
    <row r="29" spans="1:12" ht="12.75" customHeight="1">
      <c r="B29" s="47" t="s">
        <v>35</v>
      </c>
      <c r="C29" s="66">
        <f>C4+C5+C19+C21</f>
        <v>52066.879999999997</v>
      </c>
      <c r="D29" s="66">
        <f t="shared" ref="D29:J29" si="6">D4+D5+D19+D21</f>
        <v>206265.16</v>
      </c>
      <c r="E29" s="66">
        <f t="shared" si="6"/>
        <v>42657.72</v>
      </c>
      <c r="F29" s="66">
        <f t="shared" si="6"/>
        <v>151423.79</v>
      </c>
      <c r="G29" s="66">
        <f t="shared" si="6"/>
        <v>-9409.1599999999962</v>
      </c>
      <c r="H29" s="66">
        <f t="shared" si="6"/>
        <v>-54841.369999999995</v>
      </c>
      <c r="I29" s="66">
        <f t="shared" si="6"/>
        <v>0</v>
      </c>
      <c r="J29" s="66">
        <f t="shared" si="6"/>
        <v>0</v>
      </c>
      <c r="K29" s="70"/>
      <c r="L29" s="70"/>
    </row>
    <row r="30" spans="1:12"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>
      <c r="C31" s="70"/>
      <c r="D31" s="70"/>
      <c r="E31" s="70"/>
      <c r="F31" s="70"/>
      <c r="G31" s="70"/>
      <c r="H31" s="70"/>
      <c r="I31" s="70"/>
      <c r="J31" s="70"/>
      <c r="K31" s="70"/>
      <c r="L31" s="7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N10" sqref="N10"/>
    </sheetView>
  </sheetViews>
  <sheetFormatPr defaultRowHeight="15"/>
  <cols>
    <col min="1" max="1" width="4.28515625" customWidth="1"/>
    <col min="2" max="2" width="31.28515625" customWidth="1"/>
    <col min="3" max="12" width="12.42578125" customWidth="1"/>
  </cols>
  <sheetData>
    <row r="1" spans="1:13">
      <c r="B1" s="2" t="s">
        <v>44</v>
      </c>
      <c r="C1" t="s">
        <v>52</v>
      </c>
      <c r="D1" s="2"/>
      <c r="E1" s="2"/>
      <c r="F1" s="2"/>
    </row>
    <row r="2" spans="1:13" s="31" customFormat="1" ht="45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3" ht="12.75" customHeight="1">
      <c r="A3" s="29">
        <v>1</v>
      </c>
      <c r="B3" s="11" t="str">
        <f>[1]ноябрь!B3</f>
        <v>Содержание общ.имущ.дома</v>
      </c>
      <c r="C3" s="71"/>
      <c r="D3" s="72">
        <f>C3+Декабрь18!D3</f>
        <v>141287.05999999997</v>
      </c>
      <c r="E3" s="71"/>
      <c r="F3" s="72">
        <f>E3+Декабрь18!F3</f>
        <v>111571.77000000002</v>
      </c>
      <c r="G3" s="72">
        <f>E3-C3</f>
        <v>0</v>
      </c>
      <c r="H3" s="73">
        <f>F3-D3</f>
        <v>-29715.28999999995</v>
      </c>
      <c r="I3" s="74"/>
      <c r="J3" s="73">
        <f>I3+Декабрь18!J3</f>
        <v>0</v>
      </c>
      <c r="K3" s="75"/>
      <c r="L3" s="72">
        <f>K3+Декабрь18!L3</f>
        <v>0</v>
      </c>
      <c r="M3" s="76"/>
    </row>
    <row r="4" spans="1:13" ht="12.75" customHeight="1">
      <c r="A4" s="29">
        <f>A3+1</f>
        <v>2</v>
      </c>
      <c r="B4" s="11" t="str">
        <f>[1]ноябрь!B4</f>
        <v>Отопление</v>
      </c>
      <c r="C4" s="71"/>
      <c r="D4" s="72">
        <f>C4+Декабрь18!D4</f>
        <v>206265.16</v>
      </c>
      <c r="E4" s="71"/>
      <c r="F4" s="72">
        <f>E4+Декабрь18!F4</f>
        <v>151423.79</v>
      </c>
      <c r="G4" s="72">
        <f t="shared" ref="G4:H22" si="0">E4-C4</f>
        <v>0</v>
      </c>
      <c r="H4" s="73">
        <f t="shared" si="0"/>
        <v>-54841.369999999995</v>
      </c>
      <c r="I4" s="74"/>
      <c r="J4" s="73">
        <f>I4+Декабрь18!J4</f>
        <v>0</v>
      </c>
      <c r="K4" s="75"/>
      <c r="L4" s="72">
        <f>K4+Декабрь18!L4</f>
        <v>0</v>
      </c>
      <c r="M4" s="76"/>
    </row>
    <row r="5" spans="1:13" ht="12.75" customHeight="1">
      <c r="A5" s="29">
        <f t="shared" ref="A5:A22" si="1">A4+1</f>
        <v>3</v>
      </c>
      <c r="B5" s="11" t="str">
        <f>[1]ноябрь!B5</f>
        <v>Горячее водоснабжение</v>
      </c>
      <c r="C5" s="71"/>
      <c r="D5" s="72">
        <f>C5+Декабрь18!D5</f>
        <v>0</v>
      </c>
      <c r="E5" s="71"/>
      <c r="F5" s="72">
        <f>E5+Декабрь18!F5</f>
        <v>0</v>
      </c>
      <c r="G5" s="72">
        <f t="shared" si="0"/>
        <v>0</v>
      </c>
      <c r="H5" s="73">
        <f t="shared" si="0"/>
        <v>0</v>
      </c>
      <c r="I5" s="74"/>
      <c r="J5" s="73">
        <f>I5+Декабрь18!J5</f>
        <v>0</v>
      </c>
      <c r="K5" s="75"/>
      <c r="L5" s="72">
        <f>K5+Декабрь18!L5</f>
        <v>0</v>
      </c>
      <c r="M5" s="76"/>
    </row>
    <row r="6" spans="1:13" ht="12.75" customHeight="1">
      <c r="A6" s="29">
        <f t="shared" si="1"/>
        <v>4</v>
      </c>
      <c r="B6" s="11" t="str">
        <f>[1]ноябрь!B6</f>
        <v>Газ</v>
      </c>
      <c r="C6" s="77"/>
      <c r="D6" s="72">
        <f>C6+Декабрь18!D6</f>
        <v>0</v>
      </c>
      <c r="E6" s="77"/>
      <c r="F6" s="72">
        <f>E6+Декабрь18!F6</f>
        <v>0</v>
      </c>
      <c r="G6" s="72">
        <f t="shared" si="0"/>
        <v>0</v>
      </c>
      <c r="H6" s="73">
        <f t="shared" si="0"/>
        <v>0</v>
      </c>
      <c r="I6" s="74"/>
      <c r="J6" s="73">
        <f>I6+Декабрь18!J6</f>
        <v>0</v>
      </c>
      <c r="K6" s="75"/>
      <c r="L6" s="72">
        <f>K6+Декабрь18!L6</f>
        <v>0</v>
      </c>
      <c r="M6" s="76"/>
    </row>
    <row r="7" spans="1:13" ht="12.75" customHeight="1">
      <c r="A7" s="29">
        <f t="shared" si="1"/>
        <v>5</v>
      </c>
      <c r="B7" s="11" t="str">
        <f>[1]ноябрь!B7</f>
        <v>Уборка и сан.очистка зем.уч.</v>
      </c>
      <c r="C7" s="71"/>
      <c r="D7" s="72">
        <f>C7+Декабрь18!D7</f>
        <v>21420.960000000003</v>
      </c>
      <c r="E7" s="71"/>
      <c r="F7" s="72">
        <f>E7+Декабрь18!F7</f>
        <v>16920.95</v>
      </c>
      <c r="G7" s="72">
        <f t="shared" si="0"/>
        <v>0</v>
      </c>
      <c r="H7" s="73">
        <f t="shared" si="0"/>
        <v>-4500.010000000002</v>
      </c>
      <c r="I7" s="74"/>
      <c r="J7" s="73">
        <f>I7+Декабрь18!J7</f>
        <v>0</v>
      </c>
      <c r="K7" s="75"/>
      <c r="L7" s="72">
        <f>K7+Декабрь18!L7</f>
        <v>0</v>
      </c>
      <c r="M7" s="76"/>
    </row>
    <row r="8" spans="1:13" ht="12.75" customHeight="1">
      <c r="A8" s="29">
        <f t="shared" si="1"/>
        <v>6</v>
      </c>
      <c r="B8" s="11" t="str">
        <f>[1]ноябрь!B8</f>
        <v>Электроснабжение(инд.потр)</v>
      </c>
      <c r="C8" s="71"/>
      <c r="D8" s="72">
        <f>C8+Декабрь18!D8</f>
        <v>0</v>
      </c>
      <c r="E8" s="71"/>
      <c r="F8" s="72">
        <f>E8+Декабрь18!F8</f>
        <v>0</v>
      </c>
      <c r="G8" s="72">
        <f t="shared" si="0"/>
        <v>0</v>
      </c>
      <c r="H8" s="73">
        <f t="shared" si="0"/>
        <v>0</v>
      </c>
      <c r="I8" s="74"/>
      <c r="J8" s="73">
        <f>I8+Декабрь18!J8</f>
        <v>0</v>
      </c>
      <c r="K8" s="75"/>
      <c r="L8" s="72">
        <f>K8+Декабрь18!L8</f>
        <v>0</v>
      </c>
      <c r="M8" s="76"/>
    </row>
    <row r="9" spans="1:13" ht="12.75" customHeight="1">
      <c r="A9" s="29">
        <f t="shared" si="1"/>
        <v>7</v>
      </c>
      <c r="B9" s="11" t="str">
        <f>[1]ноябрь!B9</f>
        <v>Холодная вода</v>
      </c>
      <c r="C9" s="71"/>
      <c r="D9" s="72">
        <f>C9+Декабрь18!D9</f>
        <v>119200.7</v>
      </c>
      <c r="E9" s="71"/>
      <c r="F9" s="72">
        <f>E9+Декабрь18!F9</f>
        <v>80693.060000000012</v>
      </c>
      <c r="G9" s="72">
        <f t="shared" si="0"/>
        <v>0</v>
      </c>
      <c r="H9" s="73">
        <f t="shared" si="0"/>
        <v>-38507.639999999985</v>
      </c>
      <c r="I9" s="74"/>
      <c r="J9" s="73">
        <f>I9+Декабрь18!J9</f>
        <v>0</v>
      </c>
      <c r="K9" s="75"/>
      <c r="L9" s="72">
        <f>K9+Декабрь18!L9</f>
        <v>0</v>
      </c>
      <c r="M9" s="76"/>
    </row>
    <row r="10" spans="1:13" ht="12.75" customHeight="1">
      <c r="A10" s="29">
        <f t="shared" si="1"/>
        <v>8</v>
      </c>
      <c r="B10" s="11" t="str">
        <f>[1]ноябрь!B10</f>
        <v>Канализирование х.воды</v>
      </c>
      <c r="C10" s="77"/>
      <c r="D10" s="72">
        <f>C10+Декабрь18!D10</f>
        <v>0</v>
      </c>
      <c r="E10" s="77"/>
      <c r="F10" s="72">
        <f>E10+Декабрь18!F10</f>
        <v>0</v>
      </c>
      <c r="G10" s="72">
        <f t="shared" si="0"/>
        <v>0</v>
      </c>
      <c r="H10" s="73">
        <f t="shared" si="0"/>
        <v>0</v>
      </c>
      <c r="I10" s="74"/>
      <c r="J10" s="73">
        <f>I10+Декабрь18!J10</f>
        <v>0</v>
      </c>
      <c r="K10" s="75"/>
      <c r="L10" s="72">
        <f>K10+Декабрь18!L10</f>
        <v>0</v>
      </c>
      <c r="M10" s="76"/>
    </row>
    <row r="11" spans="1:13" ht="12.75" customHeight="1">
      <c r="A11" s="29">
        <f t="shared" si="1"/>
        <v>9</v>
      </c>
      <c r="B11" s="11" t="str">
        <f>[1]ноябрь!B11</f>
        <v>Канализирование г.воды</v>
      </c>
      <c r="C11" s="77"/>
      <c r="D11" s="72">
        <f>C11+Декабрь18!D11</f>
        <v>0</v>
      </c>
      <c r="E11" s="77"/>
      <c r="F11" s="72">
        <f>E11+Декабрь18!F11</f>
        <v>0</v>
      </c>
      <c r="G11" s="72">
        <f t="shared" si="0"/>
        <v>0</v>
      </c>
      <c r="H11" s="73">
        <f t="shared" si="0"/>
        <v>0</v>
      </c>
      <c r="I11" s="74"/>
      <c r="J11" s="73">
        <f>I11+Декабрь18!J11</f>
        <v>0</v>
      </c>
      <c r="K11" s="75"/>
      <c r="L11" s="72">
        <f>K11+Декабрь18!L11</f>
        <v>0</v>
      </c>
      <c r="M11" s="76"/>
    </row>
    <row r="12" spans="1:13" ht="12.75" customHeight="1">
      <c r="A12" s="29">
        <f t="shared" si="1"/>
        <v>10</v>
      </c>
      <c r="B12" s="11" t="str">
        <f>[1]ноябрь!B12</f>
        <v>Тек.рем.общ.имущ.дома</v>
      </c>
      <c r="C12" s="71"/>
      <c r="D12" s="72">
        <f>C12+Декабрь18!D12</f>
        <v>71231.280000000013</v>
      </c>
      <c r="E12" s="71"/>
      <c r="F12" s="72">
        <f>E12+Декабрь18!F12</f>
        <v>56294.69</v>
      </c>
      <c r="G12" s="72">
        <f t="shared" si="0"/>
        <v>0</v>
      </c>
      <c r="H12" s="73">
        <f t="shared" si="0"/>
        <v>-14936.590000000011</v>
      </c>
      <c r="I12" s="74"/>
      <c r="J12" s="73">
        <f>I12+Декабрь18!J12</f>
        <v>0</v>
      </c>
      <c r="K12" s="75"/>
      <c r="L12" s="72">
        <f>K12+Декабрь18!L12</f>
        <v>0</v>
      </c>
      <c r="M12" s="76"/>
    </row>
    <row r="13" spans="1:13" ht="12.75" customHeight="1">
      <c r="A13" s="29">
        <f t="shared" si="1"/>
        <v>11</v>
      </c>
      <c r="B13" s="11" t="str">
        <f>[1]ноябрь!B13</f>
        <v>Сод.и тек.рем.в/дом.газосн</v>
      </c>
      <c r="C13" s="71"/>
      <c r="D13" s="72">
        <f>C13+Декабрь18!D13</f>
        <v>7799.8399999999983</v>
      </c>
      <c r="E13" s="71"/>
      <c r="F13" s="72">
        <f>E13+Декабрь18!F13</f>
        <v>6164.3899999999994</v>
      </c>
      <c r="G13" s="72">
        <f t="shared" si="0"/>
        <v>0</v>
      </c>
      <c r="H13" s="73">
        <f t="shared" si="0"/>
        <v>-1635.4499999999989</v>
      </c>
      <c r="I13" s="74"/>
      <c r="J13" s="73">
        <f>I13+Декабрь18!J13</f>
        <v>0</v>
      </c>
      <c r="K13" s="75"/>
      <c r="L13" s="72">
        <f>K13+Декабрь18!L13</f>
        <v>0</v>
      </c>
      <c r="M13" s="76"/>
    </row>
    <row r="14" spans="1:13" ht="12.75" customHeight="1">
      <c r="A14" s="29">
        <f t="shared" si="1"/>
        <v>12</v>
      </c>
      <c r="B14" s="11" t="str">
        <f>[1]ноябрь!B14</f>
        <v>Управление многокв.домом</v>
      </c>
      <c r="C14" s="71"/>
      <c r="D14" s="72">
        <f>C14+Декабрь18!D14</f>
        <v>33178.18</v>
      </c>
      <c r="E14" s="71"/>
      <c r="F14" s="72">
        <f>E14+Декабрь18!F14</f>
        <v>26149.370000000003</v>
      </c>
      <c r="G14" s="72">
        <f t="shared" si="0"/>
        <v>0</v>
      </c>
      <c r="H14" s="73">
        <f t="shared" si="0"/>
        <v>-7028.8099999999977</v>
      </c>
      <c r="I14" s="74"/>
      <c r="J14" s="73">
        <f>I14+Декабрь18!J14</f>
        <v>0</v>
      </c>
      <c r="K14" s="75"/>
      <c r="L14" s="72">
        <f>K14+Декабрь18!L14</f>
        <v>0</v>
      </c>
      <c r="M14" s="76"/>
    </row>
    <row r="15" spans="1:13" ht="12.75" customHeight="1">
      <c r="A15" s="29">
        <f t="shared" si="1"/>
        <v>13</v>
      </c>
      <c r="B15" s="11" t="str">
        <f>[1]ноябрь!B15</f>
        <v>Водоотведение(кв)</v>
      </c>
      <c r="C15" s="71"/>
      <c r="D15" s="72">
        <f>C15+Декабрь18!D15</f>
        <v>119190.7</v>
      </c>
      <c r="E15" s="71"/>
      <c r="F15" s="72">
        <f>E15+Декабрь18!F15</f>
        <v>80693.05</v>
      </c>
      <c r="G15" s="72">
        <f t="shared" si="0"/>
        <v>0</v>
      </c>
      <c r="H15" s="73">
        <f t="shared" si="0"/>
        <v>-38497.649999999994</v>
      </c>
      <c r="I15" s="74"/>
      <c r="J15" s="73">
        <f>I15+Декабрь18!J15</f>
        <v>0</v>
      </c>
      <c r="K15" s="75"/>
      <c r="L15" s="72">
        <f>K15+Декабрь18!L15</f>
        <v>0</v>
      </c>
      <c r="M15" s="76"/>
    </row>
    <row r="16" spans="1:13" ht="12.75" customHeight="1">
      <c r="A16" s="29">
        <f t="shared" si="1"/>
        <v>14</v>
      </c>
      <c r="B16" s="11" t="str">
        <f>[1]ноябрь!B16</f>
        <v>Эксплуатация общед.ПУ</v>
      </c>
      <c r="C16" s="71"/>
      <c r="D16" s="72">
        <f>C16+Декабрь18!D16</f>
        <v>10328.07</v>
      </c>
      <c r="E16" s="71"/>
      <c r="F16" s="72">
        <f>E16+Декабрь18!F16</f>
        <v>7484.8</v>
      </c>
      <c r="G16" s="72">
        <f t="shared" si="0"/>
        <v>0</v>
      </c>
      <c r="H16" s="73">
        <f t="shared" si="0"/>
        <v>-2843.2699999999995</v>
      </c>
      <c r="I16" s="74"/>
      <c r="J16" s="73">
        <f>I16+Декабрь18!J16</f>
        <v>0</v>
      </c>
      <c r="K16" s="75"/>
      <c r="L16" s="72">
        <f>K16+Декабрь18!L16</f>
        <v>0</v>
      </c>
      <c r="M16" s="76"/>
    </row>
    <row r="17" spans="1:13" ht="12.75" customHeight="1">
      <c r="A17" s="29">
        <f t="shared" si="1"/>
        <v>15</v>
      </c>
      <c r="B17" s="11" t="str">
        <f>[1]ноябрь!B17</f>
        <v>Хол.водоснабжение(о/д нужды)</v>
      </c>
      <c r="C17" s="71"/>
      <c r="D17" s="72">
        <f>C17+Декабрь18!D17</f>
        <v>2254.8400000000006</v>
      </c>
      <c r="E17" s="71"/>
      <c r="F17" s="72">
        <f>E17+Декабрь18!F17</f>
        <v>1781.21</v>
      </c>
      <c r="G17" s="72">
        <f t="shared" si="0"/>
        <v>0</v>
      </c>
      <c r="H17" s="73">
        <f t="shared" si="0"/>
        <v>-473.63000000000056</v>
      </c>
      <c r="I17" s="74"/>
      <c r="J17" s="73">
        <f>I17+Декабрь18!J17</f>
        <v>0</v>
      </c>
      <c r="K17" s="75"/>
      <c r="L17" s="72">
        <f>K17+Декабрь18!L17</f>
        <v>0</v>
      </c>
      <c r="M17" s="76"/>
    </row>
    <row r="18" spans="1:13" ht="12.75" customHeight="1">
      <c r="A18" s="29">
        <f t="shared" si="1"/>
        <v>16</v>
      </c>
      <c r="B18" s="11" t="str">
        <f>[1]ноябрь!B18</f>
        <v>Водоотведение(о/д нужды)</v>
      </c>
      <c r="C18" s="77"/>
      <c r="D18" s="72">
        <f>C18+Декабрь18!D18</f>
        <v>0</v>
      </c>
      <c r="E18" s="77"/>
      <c r="F18" s="72">
        <f>E18+Декабрь18!F18</f>
        <v>0</v>
      </c>
      <c r="G18" s="72">
        <f t="shared" si="0"/>
        <v>0</v>
      </c>
      <c r="H18" s="73">
        <f t="shared" si="0"/>
        <v>0</v>
      </c>
      <c r="I18" s="74"/>
      <c r="J18" s="73">
        <f>I18+Декабрь18!J18</f>
        <v>0</v>
      </c>
      <c r="K18" s="75"/>
      <c r="L18" s="72">
        <f>K18+Декабрь18!L18</f>
        <v>0</v>
      </c>
      <c r="M18" s="76"/>
    </row>
    <row r="19" spans="1:13" ht="12.75" customHeight="1">
      <c r="A19" s="29">
        <f t="shared" si="1"/>
        <v>17</v>
      </c>
      <c r="B19" s="11" t="str">
        <f>[1]ноябрь!B19</f>
        <v>Отопление(о/д нужды)</v>
      </c>
      <c r="C19" s="77"/>
      <c r="D19" s="72">
        <f>C19+Декабрь18!D19</f>
        <v>0</v>
      </c>
      <c r="E19" s="77"/>
      <c r="F19" s="72">
        <f>E19+Декабрь18!F19</f>
        <v>0</v>
      </c>
      <c r="G19" s="72">
        <f t="shared" si="0"/>
        <v>0</v>
      </c>
      <c r="H19" s="73">
        <f t="shared" si="0"/>
        <v>0</v>
      </c>
      <c r="I19" s="74"/>
      <c r="J19" s="73">
        <f>I19+Декабрь18!J19</f>
        <v>0</v>
      </c>
      <c r="K19" s="75"/>
      <c r="L19" s="72">
        <f>K19+Декабрь18!L19</f>
        <v>0</v>
      </c>
      <c r="M19" s="76"/>
    </row>
    <row r="20" spans="1:13" ht="12.75" customHeight="1">
      <c r="A20" s="29">
        <f t="shared" si="1"/>
        <v>18</v>
      </c>
      <c r="B20" s="11" t="str">
        <f>[1]ноябрь!B20</f>
        <v>Электроснабжение(общед.нужды)</v>
      </c>
      <c r="C20" s="71"/>
      <c r="D20" s="72">
        <f>C20+Декабрь18!D20</f>
        <v>26564.43</v>
      </c>
      <c r="E20" s="71"/>
      <c r="F20" s="72">
        <f>E20+Декабрь18!F20</f>
        <v>20236.05</v>
      </c>
      <c r="G20" s="72">
        <f t="shared" si="0"/>
        <v>0</v>
      </c>
      <c r="H20" s="73">
        <f t="shared" si="0"/>
        <v>-6328.380000000001</v>
      </c>
      <c r="I20" s="74"/>
      <c r="J20" s="73">
        <f>I20+Декабрь18!J20</f>
        <v>0</v>
      </c>
      <c r="K20" s="75"/>
      <c r="L20" s="72">
        <f>K20+Декабрь18!L20</f>
        <v>0</v>
      </c>
      <c r="M20" s="76"/>
    </row>
    <row r="21" spans="1:13" ht="12.75" customHeight="1">
      <c r="A21" s="29">
        <f t="shared" si="1"/>
        <v>19</v>
      </c>
      <c r="B21" s="11" t="str">
        <f>[1]ноябрь!B21</f>
        <v>Гор.водоснабж.(о/д нужды)</v>
      </c>
      <c r="C21" s="71"/>
      <c r="D21" s="72">
        <f>C21+Декабрь18!D21</f>
        <v>0</v>
      </c>
      <c r="E21" s="71"/>
      <c r="F21" s="72">
        <f>E21+Декабрь18!F21</f>
        <v>0</v>
      </c>
      <c r="G21" s="72">
        <f t="shared" si="0"/>
        <v>0</v>
      </c>
      <c r="H21" s="73">
        <f t="shared" si="0"/>
        <v>0</v>
      </c>
      <c r="I21" s="74"/>
      <c r="J21" s="73">
        <f>I21+Декабрь18!J21</f>
        <v>0</v>
      </c>
      <c r="K21" s="75"/>
      <c r="L21" s="72">
        <f>K21+Декабрь18!L21</f>
        <v>0</v>
      </c>
      <c r="M21" s="76"/>
    </row>
    <row r="22" spans="1:13" ht="12.75" customHeight="1">
      <c r="A22" s="29">
        <f t="shared" si="1"/>
        <v>20</v>
      </c>
      <c r="B22" s="11">
        <f>[1]ноябрь!B22</f>
        <v>0</v>
      </c>
      <c r="C22" s="77"/>
      <c r="D22" s="72">
        <f>C22+Декабрь18!D22</f>
        <v>0</v>
      </c>
      <c r="E22" s="77"/>
      <c r="F22" s="72">
        <f>E22+Декабрь18!F22</f>
        <v>0</v>
      </c>
      <c r="G22" s="72">
        <f t="shared" si="0"/>
        <v>0</v>
      </c>
      <c r="H22" s="73">
        <f t="shared" si="0"/>
        <v>0</v>
      </c>
      <c r="I22" s="74"/>
      <c r="J22" s="73">
        <f>I22+Декабрь18!J22</f>
        <v>0</v>
      </c>
      <c r="K22" s="75"/>
      <c r="L22" s="72">
        <f>K22+Декабрь18!L22</f>
        <v>0</v>
      </c>
      <c r="M22" s="76"/>
    </row>
    <row r="23" spans="1:13" s="31" customFormat="1" ht="12.75" customHeight="1">
      <c r="A23" s="63"/>
      <c r="B23" s="60" t="s">
        <v>32</v>
      </c>
      <c r="C23" s="78">
        <f t="shared" ref="C23:L23" si="2">SUM(C3:C22)</f>
        <v>0</v>
      </c>
      <c r="D23" s="78">
        <f t="shared" si="2"/>
        <v>758721.22</v>
      </c>
      <c r="E23" s="79">
        <f t="shared" si="2"/>
        <v>0</v>
      </c>
      <c r="F23" s="78">
        <f t="shared" si="2"/>
        <v>559413.13000000012</v>
      </c>
      <c r="G23" s="78">
        <f t="shared" si="2"/>
        <v>0</v>
      </c>
      <c r="H23" s="79">
        <f t="shared" si="2"/>
        <v>-199308.08999999997</v>
      </c>
      <c r="I23" s="79">
        <f t="shared" si="2"/>
        <v>0</v>
      </c>
      <c r="J23" s="79">
        <f t="shared" si="2"/>
        <v>0</v>
      </c>
      <c r="K23" s="78">
        <f t="shared" si="2"/>
        <v>0</v>
      </c>
      <c r="L23" s="78">
        <f t="shared" si="2"/>
        <v>0</v>
      </c>
      <c r="M23" s="80"/>
    </row>
    <row r="24" spans="1:13" ht="12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76"/>
    </row>
    <row r="25" spans="1:13" ht="12.75" customHeight="1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76"/>
    </row>
    <row r="26" spans="1:13" ht="12.75" customHeight="1">
      <c r="B26" s="32" t="s">
        <v>36</v>
      </c>
      <c r="C26" s="74">
        <f t="shared" ref="C26:H26" si="3">C3+C7+C12+C13+C14+C16</f>
        <v>0</v>
      </c>
      <c r="D26" s="74">
        <f t="shared" si="3"/>
        <v>285245.39</v>
      </c>
      <c r="E26" s="74">
        <f t="shared" si="3"/>
        <v>0</v>
      </c>
      <c r="F26" s="74">
        <f t="shared" si="3"/>
        <v>224585.97000000003</v>
      </c>
      <c r="G26" s="74">
        <f t="shared" si="3"/>
        <v>0</v>
      </c>
      <c r="H26" s="74">
        <f t="shared" si="3"/>
        <v>-60659.419999999955</v>
      </c>
      <c r="I26" s="81"/>
      <c r="J26" s="81"/>
      <c r="K26" s="81"/>
      <c r="L26" s="81"/>
      <c r="M26" s="76"/>
    </row>
    <row r="27" spans="1:13" ht="12.75" customHeight="1">
      <c r="B27" s="46" t="s">
        <v>33</v>
      </c>
      <c r="C27" s="74">
        <f>C9+C10+C11+C15+C17+C18</f>
        <v>0</v>
      </c>
      <c r="D27" s="74">
        <f t="shared" ref="D27:J27" si="4">D9+D10+D11+D15+D17+D18</f>
        <v>240646.24</v>
      </c>
      <c r="E27" s="74">
        <f t="shared" si="4"/>
        <v>0</v>
      </c>
      <c r="F27" s="74">
        <f t="shared" si="4"/>
        <v>163167.32</v>
      </c>
      <c r="G27" s="74">
        <f t="shared" si="4"/>
        <v>0</v>
      </c>
      <c r="H27" s="74">
        <f t="shared" si="4"/>
        <v>-77478.919999999984</v>
      </c>
      <c r="I27" s="74">
        <f t="shared" si="4"/>
        <v>0</v>
      </c>
      <c r="J27" s="74">
        <f t="shared" si="4"/>
        <v>0</v>
      </c>
      <c r="K27" s="81"/>
      <c r="L27" s="81"/>
      <c r="M27" s="76"/>
    </row>
    <row r="28" spans="1:13" ht="12.75" customHeight="1">
      <c r="B28" s="47" t="s">
        <v>34</v>
      </c>
      <c r="C28" s="74">
        <f>C8+C20</f>
        <v>0</v>
      </c>
      <c r="D28" s="74">
        <f t="shared" ref="D28:J28" si="5">D9+D21</f>
        <v>119200.7</v>
      </c>
      <c r="E28" s="74">
        <f t="shared" si="5"/>
        <v>0</v>
      </c>
      <c r="F28" s="74">
        <f t="shared" si="5"/>
        <v>80693.060000000012</v>
      </c>
      <c r="G28" s="74">
        <f t="shared" si="5"/>
        <v>0</v>
      </c>
      <c r="H28" s="74">
        <f t="shared" si="5"/>
        <v>-38507.639999999985</v>
      </c>
      <c r="I28" s="74">
        <f t="shared" si="5"/>
        <v>0</v>
      </c>
      <c r="J28" s="74">
        <f t="shared" si="5"/>
        <v>0</v>
      </c>
      <c r="K28" s="81"/>
      <c r="L28" s="81"/>
      <c r="M28" s="76"/>
    </row>
    <row r="29" spans="1:13" ht="12.75" customHeight="1">
      <c r="B29" s="47" t="s">
        <v>35</v>
      </c>
      <c r="C29" s="74">
        <f>C4+C5+C19+C21</f>
        <v>0</v>
      </c>
      <c r="D29" s="74">
        <f t="shared" ref="D29:J29" si="6">D4+D5+D19+D21</f>
        <v>206265.16</v>
      </c>
      <c r="E29" s="74">
        <f t="shared" si="6"/>
        <v>0</v>
      </c>
      <c r="F29" s="74">
        <f t="shared" si="6"/>
        <v>151423.79</v>
      </c>
      <c r="G29" s="74">
        <f t="shared" si="6"/>
        <v>0</v>
      </c>
      <c r="H29" s="74">
        <f t="shared" si="6"/>
        <v>-54841.369999999995</v>
      </c>
      <c r="I29" s="74">
        <f t="shared" si="6"/>
        <v>0</v>
      </c>
      <c r="J29" s="74">
        <f t="shared" si="6"/>
        <v>0</v>
      </c>
      <c r="K29" s="81"/>
      <c r="L29" s="81"/>
      <c r="M29" s="76"/>
    </row>
    <row r="30" spans="1:13"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3">
      <c r="C31" s="70"/>
      <c r="D31" s="70"/>
      <c r="E31" s="70"/>
      <c r="F31" s="70"/>
      <c r="G31" s="70"/>
      <c r="H31" s="70"/>
      <c r="I31" s="70"/>
      <c r="J31" s="70"/>
      <c r="K31" s="70"/>
      <c r="L31" s="7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3" sqref="E3:E22"/>
    </sheetView>
  </sheetViews>
  <sheetFormatPr defaultRowHeight="15"/>
  <cols>
    <col min="1" max="1" width="4.7109375" customWidth="1"/>
    <col min="2" max="2" width="31" customWidth="1"/>
    <col min="3" max="3" width="14.85546875" customWidth="1"/>
    <col min="4" max="4" width="13" customWidth="1"/>
    <col min="5" max="5" width="14.42578125" customWidth="1"/>
    <col min="6" max="6" width="13.7109375" customWidth="1"/>
    <col min="7" max="7" width="11.140625" customWidth="1"/>
    <col min="8" max="8" width="10.85546875" customWidth="1"/>
    <col min="9" max="9" width="9.140625" customWidth="1"/>
    <col min="10" max="10" width="9.7109375" customWidth="1"/>
    <col min="11" max="11" width="7.85546875" customWidth="1"/>
    <col min="12" max="12" width="12.7109375" customWidth="1"/>
  </cols>
  <sheetData>
    <row r="1" spans="1:13" ht="31.5" customHeight="1">
      <c r="A1" s="1"/>
      <c r="B1" s="2" t="s">
        <v>43</v>
      </c>
      <c r="C1" t="s">
        <v>39</v>
      </c>
      <c r="D1" s="2"/>
      <c r="E1" s="2" t="s">
        <v>37</v>
      </c>
      <c r="F1" s="2"/>
    </row>
    <row r="2" spans="1:13" ht="58.5" customHeight="1">
      <c r="A2" s="38" t="s">
        <v>1</v>
      </c>
      <c r="B2" s="39" t="s">
        <v>2</v>
      </c>
      <c r="C2" s="40" t="s">
        <v>3</v>
      </c>
      <c r="D2" s="41" t="s">
        <v>4</v>
      </c>
      <c r="E2" s="42" t="s">
        <v>5</v>
      </c>
      <c r="F2" s="41" t="s">
        <v>6</v>
      </c>
      <c r="G2" s="41" t="s">
        <v>7</v>
      </c>
      <c r="H2" s="43" t="s">
        <v>8</v>
      </c>
      <c r="I2" s="42" t="s">
        <v>9</v>
      </c>
      <c r="J2" s="43" t="s">
        <v>10</v>
      </c>
      <c r="K2" s="39" t="s">
        <v>11</v>
      </c>
      <c r="L2" s="41" t="s">
        <v>12</v>
      </c>
      <c r="M2" s="9"/>
    </row>
    <row r="3" spans="1:13" ht="15.75" customHeight="1">
      <c r="A3" s="10">
        <v>1</v>
      </c>
      <c r="B3" s="11" t="s">
        <v>13</v>
      </c>
      <c r="C3" s="12">
        <v>0</v>
      </c>
      <c r="D3" s="13">
        <f>C3</f>
        <v>0</v>
      </c>
      <c r="E3" s="12">
        <v>0</v>
      </c>
      <c r="F3" s="13">
        <f>E3</f>
        <v>0</v>
      </c>
      <c r="G3" s="13">
        <f>E3-C3</f>
        <v>0</v>
      </c>
      <c r="H3" s="15">
        <f>F3-D3</f>
        <v>0</v>
      </c>
      <c r="I3" s="14"/>
      <c r="J3" s="15">
        <f>I3</f>
        <v>0</v>
      </c>
      <c r="K3" s="12"/>
      <c r="L3" s="13">
        <f>K3</f>
        <v>0</v>
      </c>
    </row>
    <row r="4" spans="1:13" ht="15.75" customHeight="1">
      <c r="A4" s="10">
        <f>A3+1</f>
        <v>2</v>
      </c>
      <c r="B4" s="11" t="s">
        <v>14</v>
      </c>
      <c r="C4" s="12">
        <v>0</v>
      </c>
      <c r="D4" s="13">
        <f t="shared" ref="D4:D22" si="0">C4</f>
        <v>0</v>
      </c>
      <c r="E4" s="12">
        <v>0</v>
      </c>
      <c r="F4" s="13">
        <f t="shared" ref="F4:F22" si="1">E4</f>
        <v>0</v>
      </c>
      <c r="G4" s="13">
        <f t="shared" ref="G4:G22" si="2">E4-C4</f>
        <v>0</v>
      </c>
      <c r="H4" s="15">
        <f t="shared" ref="H4:H22" si="3">F4-D4</f>
        <v>0</v>
      </c>
      <c r="I4" s="14"/>
      <c r="J4" s="15">
        <f t="shared" ref="J4:J22" si="4">I4</f>
        <v>0</v>
      </c>
      <c r="K4" s="12"/>
      <c r="L4" s="13">
        <f t="shared" ref="L4:L22" si="5">K4</f>
        <v>0</v>
      </c>
      <c r="M4">
        <f>L4-J4</f>
        <v>0</v>
      </c>
    </row>
    <row r="5" spans="1:13" ht="15.75" customHeight="1">
      <c r="A5" s="10">
        <f t="shared" ref="A5:A22" si="6">A4+1</f>
        <v>3</v>
      </c>
      <c r="B5" s="11" t="s">
        <v>15</v>
      </c>
      <c r="C5" s="12">
        <v>0</v>
      </c>
      <c r="D5" s="13">
        <f t="shared" si="0"/>
        <v>0</v>
      </c>
      <c r="E5" s="12">
        <v>0</v>
      </c>
      <c r="F5" s="13">
        <f t="shared" si="1"/>
        <v>0</v>
      </c>
      <c r="G5" s="13">
        <f t="shared" si="2"/>
        <v>0</v>
      </c>
      <c r="H5" s="15">
        <f t="shared" si="3"/>
        <v>0</v>
      </c>
      <c r="I5" s="14"/>
      <c r="J5" s="15">
        <f t="shared" si="4"/>
        <v>0</v>
      </c>
      <c r="K5" s="12"/>
      <c r="L5" s="13">
        <f t="shared" si="5"/>
        <v>0</v>
      </c>
    </row>
    <row r="6" spans="1:13" ht="15.75" customHeight="1">
      <c r="A6" s="10">
        <f t="shared" si="6"/>
        <v>4</v>
      </c>
      <c r="B6" s="11" t="s">
        <v>16</v>
      </c>
      <c r="C6" s="12">
        <v>0</v>
      </c>
      <c r="D6" s="13">
        <f t="shared" si="0"/>
        <v>0</v>
      </c>
      <c r="E6" s="12">
        <v>0</v>
      </c>
      <c r="F6" s="13">
        <f t="shared" si="1"/>
        <v>0</v>
      </c>
      <c r="G6" s="13">
        <f t="shared" si="2"/>
        <v>0</v>
      </c>
      <c r="H6" s="15">
        <f t="shared" si="3"/>
        <v>0</v>
      </c>
      <c r="I6" s="14"/>
      <c r="J6" s="15">
        <f t="shared" si="4"/>
        <v>0</v>
      </c>
      <c r="K6" s="12"/>
      <c r="L6" s="13">
        <f t="shared" si="5"/>
        <v>0</v>
      </c>
    </row>
    <row r="7" spans="1:13" ht="15.75" customHeight="1">
      <c r="A7" s="10">
        <f t="shared" si="6"/>
        <v>5</v>
      </c>
      <c r="B7" s="11" t="s">
        <v>17</v>
      </c>
      <c r="C7" s="12">
        <v>0</v>
      </c>
      <c r="D7" s="13">
        <f t="shared" si="0"/>
        <v>0</v>
      </c>
      <c r="E7" s="12">
        <v>0</v>
      </c>
      <c r="F7" s="13">
        <f t="shared" si="1"/>
        <v>0</v>
      </c>
      <c r="G7" s="13">
        <f t="shared" si="2"/>
        <v>0</v>
      </c>
      <c r="H7" s="15">
        <f t="shared" si="3"/>
        <v>0</v>
      </c>
      <c r="I7" s="14"/>
      <c r="J7" s="15">
        <f t="shared" si="4"/>
        <v>0</v>
      </c>
      <c r="K7" s="12"/>
      <c r="L7" s="13">
        <f t="shared" si="5"/>
        <v>0</v>
      </c>
    </row>
    <row r="8" spans="1:13" ht="15.75" customHeight="1">
      <c r="A8" s="10">
        <f t="shared" si="6"/>
        <v>6</v>
      </c>
      <c r="B8" s="11" t="s">
        <v>18</v>
      </c>
      <c r="C8" s="12">
        <v>0</v>
      </c>
      <c r="D8" s="13">
        <f t="shared" si="0"/>
        <v>0</v>
      </c>
      <c r="E8" s="12">
        <v>0</v>
      </c>
      <c r="F8" s="13">
        <f t="shared" si="1"/>
        <v>0</v>
      </c>
      <c r="G8" s="13">
        <f t="shared" si="2"/>
        <v>0</v>
      </c>
      <c r="H8" s="15">
        <f t="shared" si="3"/>
        <v>0</v>
      </c>
      <c r="I8" s="14"/>
      <c r="J8" s="15">
        <f t="shared" si="4"/>
        <v>0</v>
      </c>
      <c r="K8" s="12"/>
      <c r="L8" s="13">
        <f t="shared" si="5"/>
        <v>0</v>
      </c>
    </row>
    <row r="9" spans="1:13" ht="15.75" customHeight="1">
      <c r="A9" s="10">
        <f t="shared" si="6"/>
        <v>7</v>
      </c>
      <c r="B9" s="11" t="s">
        <v>19</v>
      </c>
      <c r="C9" s="12">
        <v>0</v>
      </c>
      <c r="D9" s="13">
        <f t="shared" si="0"/>
        <v>0</v>
      </c>
      <c r="E9" s="12">
        <v>0</v>
      </c>
      <c r="F9" s="13">
        <f t="shared" si="1"/>
        <v>0</v>
      </c>
      <c r="G9" s="13">
        <f t="shared" si="2"/>
        <v>0</v>
      </c>
      <c r="H9" s="15">
        <f t="shared" si="3"/>
        <v>0</v>
      </c>
      <c r="I9" s="14"/>
      <c r="J9" s="15">
        <f t="shared" si="4"/>
        <v>0</v>
      </c>
      <c r="K9" s="12"/>
      <c r="L9" s="13">
        <f t="shared" si="5"/>
        <v>0</v>
      </c>
    </row>
    <row r="10" spans="1:13" ht="15.75" customHeight="1">
      <c r="A10" s="10">
        <f t="shared" si="6"/>
        <v>8</v>
      </c>
      <c r="B10" s="11" t="s">
        <v>20</v>
      </c>
      <c r="C10" s="12">
        <v>0</v>
      </c>
      <c r="D10" s="13">
        <f t="shared" si="0"/>
        <v>0</v>
      </c>
      <c r="E10" s="12">
        <v>0</v>
      </c>
      <c r="F10" s="13">
        <f t="shared" si="1"/>
        <v>0</v>
      </c>
      <c r="G10" s="13">
        <f t="shared" si="2"/>
        <v>0</v>
      </c>
      <c r="H10" s="15">
        <f t="shared" si="3"/>
        <v>0</v>
      </c>
      <c r="I10" s="14"/>
      <c r="J10" s="15">
        <f t="shared" si="4"/>
        <v>0</v>
      </c>
      <c r="K10" s="12"/>
      <c r="L10" s="13">
        <f t="shared" si="5"/>
        <v>0</v>
      </c>
    </row>
    <row r="11" spans="1:13" ht="15.75" customHeight="1">
      <c r="A11" s="10">
        <f t="shared" si="6"/>
        <v>9</v>
      </c>
      <c r="B11" s="11" t="s">
        <v>21</v>
      </c>
      <c r="C11" s="12">
        <v>0</v>
      </c>
      <c r="D11" s="13">
        <f t="shared" si="0"/>
        <v>0</v>
      </c>
      <c r="E11" s="12">
        <v>0</v>
      </c>
      <c r="F11" s="13">
        <f t="shared" si="1"/>
        <v>0</v>
      </c>
      <c r="G11" s="13">
        <f t="shared" si="2"/>
        <v>0</v>
      </c>
      <c r="H11" s="15">
        <f t="shared" si="3"/>
        <v>0</v>
      </c>
      <c r="I11" s="14"/>
      <c r="J11" s="15">
        <f t="shared" si="4"/>
        <v>0</v>
      </c>
      <c r="K11" s="12"/>
      <c r="L11" s="13">
        <f t="shared" si="5"/>
        <v>0</v>
      </c>
    </row>
    <row r="12" spans="1:13" ht="15.75" customHeight="1">
      <c r="A12" s="10">
        <f t="shared" si="6"/>
        <v>10</v>
      </c>
      <c r="B12" s="11" t="s">
        <v>22</v>
      </c>
      <c r="C12" s="12">
        <v>0</v>
      </c>
      <c r="D12" s="13">
        <f t="shared" si="0"/>
        <v>0</v>
      </c>
      <c r="E12" s="12">
        <v>0</v>
      </c>
      <c r="F12" s="13">
        <f t="shared" si="1"/>
        <v>0</v>
      </c>
      <c r="G12" s="13">
        <f t="shared" si="2"/>
        <v>0</v>
      </c>
      <c r="H12" s="15">
        <f t="shared" si="3"/>
        <v>0</v>
      </c>
      <c r="I12" s="14"/>
      <c r="J12" s="15">
        <f t="shared" si="4"/>
        <v>0</v>
      </c>
      <c r="K12" s="12"/>
      <c r="L12" s="13">
        <f t="shared" si="5"/>
        <v>0</v>
      </c>
    </row>
    <row r="13" spans="1:13" ht="15.75" customHeight="1">
      <c r="A13" s="10">
        <f t="shared" si="6"/>
        <v>11</v>
      </c>
      <c r="B13" s="11" t="s">
        <v>23</v>
      </c>
      <c r="C13" s="12">
        <v>0</v>
      </c>
      <c r="D13" s="13">
        <f t="shared" si="0"/>
        <v>0</v>
      </c>
      <c r="E13" s="12">
        <v>0</v>
      </c>
      <c r="F13" s="13">
        <f t="shared" si="1"/>
        <v>0</v>
      </c>
      <c r="G13" s="13">
        <f t="shared" si="2"/>
        <v>0</v>
      </c>
      <c r="H13" s="15">
        <f t="shared" si="3"/>
        <v>0</v>
      </c>
      <c r="I13" s="14"/>
      <c r="J13" s="15">
        <f t="shared" si="4"/>
        <v>0</v>
      </c>
      <c r="K13" s="12"/>
      <c r="L13" s="13">
        <f t="shared" si="5"/>
        <v>0</v>
      </c>
    </row>
    <row r="14" spans="1:13" ht="15.75" customHeight="1">
      <c r="A14" s="10">
        <f t="shared" si="6"/>
        <v>12</v>
      </c>
      <c r="B14" s="11" t="s">
        <v>24</v>
      </c>
      <c r="C14" s="12">
        <v>0</v>
      </c>
      <c r="D14" s="13">
        <f t="shared" si="0"/>
        <v>0</v>
      </c>
      <c r="E14" s="12">
        <v>0</v>
      </c>
      <c r="F14" s="13">
        <f t="shared" si="1"/>
        <v>0</v>
      </c>
      <c r="G14" s="13">
        <f t="shared" si="2"/>
        <v>0</v>
      </c>
      <c r="H14" s="15">
        <f t="shared" si="3"/>
        <v>0</v>
      </c>
      <c r="I14" s="14"/>
      <c r="J14" s="15">
        <f t="shared" si="4"/>
        <v>0</v>
      </c>
      <c r="K14" s="12"/>
      <c r="L14" s="13">
        <f t="shared" si="5"/>
        <v>0</v>
      </c>
    </row>
    <row r="15" spans="1:13" ht="15.75" customHeight="1">
      <c r="A15" s="10">
        <f t="shared" si="6"/>
        <v>13</v>
      </c>
      <c r="B15" s="11" t="s">
        <v>25</v>
      </c>
      <c r="C15" s="12">
        <v>0</v>
      </c>
      <c r="D15" s="13">
        <f t="shared" si="0"/>
        <v>0</v>
      </c>
      <c r="E15" s="12">
        <v>0</v>
      </c>
      <c r="F15" s="13">
        <f t="shared" si="1"/>
        <v>0</v>
      </c>
      <c r="G15" s="13">
        <f t="shared" si="2"/>
        <v>0</v>
      </c>
      <c r="H15" s="15">
        <f t="shared" si="3"/>
        <v>0</v>
      </c>
      <c r="I15" s="14"/>
      <c r="J15" s="15">
        <f t="shared" si="4"/>
        <v>0</v>
      </c>
      <c r="K15" s="12"/>
      <c r="L15" s="13">
        <f t="shared" si="5"/>
        <v>0</v>
      </c>
    </row>
    <row r="16" spans="1:13" ht="15.75" customHeight="1">
      <c r="A16" s="10">
        <f t="shared" si="6"/>
        <v>14</v>
      </c>
      <c r="B16" s="11" t="s">
        <v>26</v>
      </c>
      <c r="C16" s="12">
        <v>0</v>
      </c>
      <c r="D16" s="13">
        <f t="shared" si="0"/>
        <v>0</v>
      </c>
      <c r="E16" s="12">
        <v>0</v>
      </c>
      <c r="F16" s="13">
        <f t="shared" si="1"/>
        <v>0</v>
      </c>
      <c r="G16" s="13">
        <f t="shared" si="2"/>
        <v>0</v>
      </c>
      <c r="H16" s="15">
        <f t="shared" si="3"/>
        <v>0</v>
      </c>
      <c r="I16" s="14"/>
      <c r="J16" s="15">
        <f t="shared" si="4"/>
        <v>0</v>
      </c>
      <c r="K16" s="12"/>
      <c r="L16" s="13">
        <f t="shared" si="5"/>
        <v>0</v>
      </c>
    </row>
    <row r="17" spans="1:13" ht="15.75" customHeight="1">
      <c r="A17" s="10">
        <f t="shared" si="6"/>
        <v>15</v>
      </c>
      <c r="B17" s="11" t="s">
        <v>27</v>
      </c>
      <c r="C17" s="12">
        <v>0</v>
      </c>
      <c r="D17" s="13">
        <f t="shared" si="0"/>
        <v>0</v>
      </c>
      <c r="E17" s="12">
        <v>0</v>
      </c>
      <c r="F17" s="13">
        <f t="shared" si="1"/>
        <v>0</v>
      </c>
      <c r="G17" s="13">
        <f t="shared" si="2"/>
        <v>0</v>
      </c>
      <c r="H17" s="15">
        <f t="shared" si="3"/>
        <v>0</v>
      </c>
      <c r="I17" s="14"/>
      <c r="J17" s="15">
        <f t="shared" si="4"/>
        <v>0</v>
      </c>
      <c r="K17" s="12"/>
      <c r="L17" s="13">
        <f t="shared" si="5"/>
        <v>0</v>
      </c>
    </row>
    <row r="18" spans="1:13" ht="15.75" customHeight="1">
      <c r="A18" s="10">
        <f t="shared" si="6"/>
        <v>16</v>
      </c>
      <c r="B18" s="11" t="s">
        <v>28</v>
      </c>
      <c r="C18" s="12">
        <v>0</v>
      </c>
      <c r="D18" s="13">
        <f t="shared" si="0"/>
        <v>0</v>
      </c>
      <c r="E18" s="12">
        <v>0</v>
      </c>
      <c r="F18" s="13">
        <f t="shared" si="1"/>
        <v>0</v>
      </c>
      <c r="G18" s="13">
        <f t="shared" si="2"/>
        <v>0</v>
      </c>
      <c r="H18" s="15">
        <f t="shared" si="3"/>
        <v>0</v>
      </c>
      <c r="I18" s="14"/>
      <c r="J18" s="15">
        <f t="shared" si="4"/>
        <v>0</v>
      </c>
      <c r="K18" s="12"/>
      <c r="L18" s="13">
        <f t="shared" si="5"/>
        <v>0</v>
      </c>
    </row>
    <row r="19" spans="1:13" ht="15.75" customHeight="1">
      <c r="A19" s="3">
        <f t="shared" si="6"/>
        <v>17</v>
      </c>
      <c r="B19" s="11" t="s">
        <v>29</v>
      </c>
      <c r="C19" s="12">
        <v>0</v>
      </c>
      <c r="D19" s="17">
        <f t="shared" si="0"/>
        <v>0</v>
      </c>
      <c r="E19" s="12">
        <v>0</v>
      </c>
      <c r="F19" s="17">
        <f t="shared" si="1"/>
        <v>0</v>
      </c>
      <c r="G19" s="17">
        <f t="shared" si="2"/>
        <v>0</v>
      </c>
      <c r="H19" s="19">
        <f t="shared" si="3"/>
        <v>0</v>
      </c>
      <c r="I19" s="18"/>
      <c r="J19" s="19">
        <f t="shared" si="4"/>
        <v>0</v>
      </c>
      <c r="K19" s="16"/>
      <c r="L19" s="17">
        <f t="shared" si="5"/>
        <v>0</v>
      </c>
      <c r="M19" s="9"/>
    </row>
    <row r="20" spans="1:13" ht="15.75" customHeight="1">
      <c r="A20" s="10">
        <f t="shared" si="6"/>
        <v>18</v>
      </c>
      <c r="B20" s="20" t="s">
        <v>30</v>
      </c>
      <c r="C20" s="12">
        <v>0</v>
      </c>
      <c r="D20" s="13">
        <f t="shared" si="0"/>
        <v>0</v>
      </c>
      <c r="E20" s="12">
        <v>0</v>
      </c>
      <c r="F20" s="13">
        <f t="shared" si="1"/>
        <v>0</v>
      </c>
      <c r="G20" s="13">
        <f t="shared" si="2"/>
        <v>0</v>
      </c>
      <c r="H20" s="15">
        <f t="shared" si="3"/>
        <v>0</v>
      </c>
      <c r="I20" s="14"/>
      <c r="J20" s="15">
        <f t="shared" si="4"/>
        <v>0</v>
      </c>
      <c r="K20" s="12"/>
      <c r="L20" s="13">
        <f t="shared" si="5"/>
        <v>0</v>
      </c>
    </row>
    <row r="21" spans="1:13" ht="15.75" customHeight="1">
      <c r="A21" s="10">
        <f t="shared" si="6"/>
        <v>19</v>
      </c>
      <c r="B21" s="11" t="s">
        <v>31</v>
      </c>
      <c r="C21" s="12">
        <v>0</v>
      </c>
      <c r="D21" s="13">
        <f t="shared" si="0"/>
        <v>0</v>
      </c>
      <c r="E21" s="12">
        <v>0</v>
      </c>
      <c r="F21" s="13">
        <f t="shared" si="1"/>
        <v>0</v>
      </c>
      <c r="G21" s="13">
        <f t="shared" si="2"/>
        <v>0</v>
      </c>
      <c r="H21" s="15">
        <f t="shared" si="3"/>
        <v>0</v>
      </c>
      <c r="I21" s="14"/>
      <c r="J21" s="15">
        <f t="shared" si="4"/>
        <v>0</v>
      </c>
      <c r="K21" s="12"/>
      <c r="L21" s="13">
        <f t="shared" si="5"/>
        <v>0</v>
      </c>
    </row>
    <row r="22" spans="1:13" ht="15.75" customHeight="1">
      <c r="A22" s="10">
        <f t="shared" si="6"/>
        <v>20</v>
      </c>
      <c r="B22" s="11"/>
      <c r="C22" s="12">
        <v>0</v>
      </c>
      <c r="D22" s="13">
        <f t="shared" si="0"/>
        <v>0</v>
      </c>
      <c r="E22" s="12">
        <v>0</v>
      </c>
      <c r="F22" s="13">
        <f t="shared" si="1"/>
        <v>0</v>
      </c>
      <c r="G22" s="13">
        <f t="shared" si="2"/>
        <v>0</v>
      </c>
      <c r="H22" s="15">
        <f t="shared" si="3"/>
        <v>0</v>
      </c>
      <c r="I22" s="14"/>
      <c r="J22" s="15">
        <f t="shared" si="4"/>
        <v>0</v>
      </c>
      <c r="K22" s="12"/>
      <c r="L22" s="13">
        <f t="shared" si="5"/>
        <v>0</v>
      </c>
    </row>
    <row r="23" spans="1:13" ht="15.75" customHeight="1">
      <c r="A23" s="21"/>
      <c r="B23" s="22" t="s">
        <v>32</v>
      </c>
      <c r="C23" s="23">
        <f t="shared" ref="C23:L23" si="7">SUM(C3:C22)</f>
        <v>0</v>
      </c>
      <c r="D23" s="23">
        <f t="shared" si="7"/>
        <v>0</v>
      </c>
      <c r="E23" s="24">
        <f t="shared" si="7"/>
        <v>0</v>
      </c>
      <c r="F23" s="23">
        <f t="shared" si="7"/>
        <v>0</v>
      </c>
      <c r="G23" s="23">
        <f t="shared" si="7"/>
        <v>0</v>
      </c>
      <c r="H23" s="24">
        <f t="shared" si="7"/>
        <v>0</v>
      </c>
      <c r="I23" s="24">
        <f t="shared" si="7"/>
        <v>0</v>
      </c>
      <c r="J23" s="24">
        <f t="shared" si="7"/>
        <v>0</v>
      </c>
      <c r="K23" s="23">
        <f t="shared" si="7"/>
        <v>0</v>
      </c>
      <c r="L23" s="23">
        <f t="shared" si="7"/>
        <v>0</v>
      </c>
    </row>
    <row r="24" spans="1:13" ht="15.75" customHeight="1">
      <c r="A24" s="1"/>
      <c r="B24" s="9"/>
    </row>
    <row r="25" spans="1:13">
      <c r="A25" s="1"/>
      <c r="B25" s="9"/>
    </row>
    <row r="26" spans="1:13">
      <c r="A26" s="1"/>
      <c r="B26" s="44" t="s">
        <v>33</v>
      </c>
      <c r="C26" s="26">
        <f>C9+C10+C11+C15+C17+C18</f>
        <v>0</v>
      </c>
      <c r="D26" s="26">
        <f t="shared" ref="D26:J26" si="8">D9+D10+D11+D15+D17+D18</f>
        <v>0</v>
      </c>
      <c r="E26" s="26">
        <f t="shared" si="8"/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</row>
    <row r="27" spans="1:13">
      <c r="A27" s="1"/>
      <c r="B27" s="45" t="s">
        <v>34</v>
      </c>
      <c r="C27" s="26">
        <f>C8+C20</f>
        <v>0</v>
      </c>
      <c r="D27" s="26">
        <f t="shared" ref="D27:J27" si="9">D8+D20</f>
        <v>0</v>
      </c>
      <c r="E27" s="26">
        <f t="shared" si="9"/>
        <v>0</v>
      </c>
      <c r="F27" s="26">
        <f t="shared" si="9"/>
        <v>0</v>
      </c>
      <c r="G27" s="26">
        <f t="shared" si="9"/>
        <v>0</v>
      </c>
      <c r="H27" s="26">
        <f t="shared" si="9"/>
        <v>0</v>
      </c>
      <c r="I27" s="26">
        <f t="shared" si="9"/>
        <v>0</v>
      </c>
      <c r="J27" s="26">
        <f t="shared" si="9"/>
        <v>0</v>
      </c>
    </row>
    <row r="28" spans="1:13">
      <c r="A28" s="1"/>
      <c r="B28" s="45" t="s">
        <v>35</v>
      </c>
      <c r="C28" s="26">
        <f>C4+C5+C19+C21</f>
        <v>0</v>
      </c>
      <c r="D28" s="26">
        <f t="shared" ref="D28:J28" si="10">D4+D5+D19+D21</f>
        <v>0</v>
      </c>
      <c r="E28" s="26">
        <f t="shared" si="10"/>
        <v>0</v>
      </c>
      <c r="F28" s="26">
        <f t="shared" si="10"/>
        <v>0</v>
      </c>
      <c r="G28" s="26">
        <f t="shared" si="10"/>
        <v>0</v>
      </c>
      <c r="H28" s="26">
        <f t="shared" si="10"/>
        <v>0</v>
      </c>
      <c r="I28" s="26">
        <f t="shared" si="10"/>
        <v>0</v>
      </c>
      <c r="J28" s="26">
        <f t="shared" si="10"/>
        <v>0</v>
      </c>
    </row>
    <row r="30" spans="1:13">
      <c r="C30">
        <f>58737.86+62733.89</f>
        <v>121471.75</v>
      </c>
      <c r="E30">
        <f>59820.34+43641.75</f>
        <v>103462.09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E3" sqref="E3:E22"/>
    </sheetView>
  </sheetViews>
  <sheetFormatPr defaultRowHeight="15"/>
  <cols>
    <col min="1" max="1" width="5.42578125" customWidth="1"/>
    <col min="2" max="2" width="43.7109375" customWidth="1"/>
    <col min="3" max="3" width="15.7109375" customWidth="1"/>
    <col min="4" max="4" width="12.140625" customWidth="1"/>
    <col min="5" max="5" width="11.7109375" customWidth="1"/>
    <col min="6" max="6" width="15.140625" customWidth="1"/>
    <col min="7" max="7" width="14.42578125" customWidth="1"/>
    <col min="8" max="8" width="13.42578125" customWidth="1"/>
    <col min="11" max="11" width="11.85546875" customWidth="1"/>
    <col min="12" max="12" width="13.28515625" customWidth="1"/>
  </cols>
  <sheetData>
    <row r="1" spans="1:12" ht="16.5" customHeight="1">
      <c r="B1" s="2" t="s">
        <v>43</v>
      </c>
      <c r="C1" t="s">
        <v>40</v>
      </c>
      <c r="D1" s="2" t="s">
        <v>37</v>
      </c>
      <c r="E1" s="2"/>
    </row>
    <row r="2" spans="1:12" s="31" customFormat="1" ht="48" customHeight="1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6.5" customHeight="1">
      <c r="A3" s="29">
        <v>1</v>
      </c>
      <c r="B3" s="11" t="str">
        <f>[1]Январь!B3</f>
        <v>Содержание общ.имущ.дома</v>
      </c>
      <c r="C3" s="12">
        <v>0</v>
      </c>
      <c r="D3" s="13">
        <f>C3+Январь!D3</f>
        <v>0</v>
      </c>
      <c r="E3" s="12">
        <v>0</v>
      </c>
      <c r="F3" s="13">
        <f>E3+Январь!F3</f>
        <v>0</v>
      </c>
      <c r="G3" s="13">
        <f>E3-C3</f>
        <v>0</v>
      </c>
      <c r="H3" s="15">
        <f>F3-D3</f>
        <v>0</v>
      </c>
      <c r="I3" s="14"/>
      <c r="J3" s="15">
        <f>I3+Январь!J3</f>
        <v>0</v>
      </c>
      <c r="K3" s="12"/>
      <c r="L3" s="13">
        <f>K3+Январь!L3</f>
        <v>0</v>
      </c>
    </row>
    <row r="4" spans="1:12" ht="16.5" customHeight="1">
      <c r="A4" s="29">
        <f>A3+1</f>
        <v>2</v>
      </c>
      <c r="B4" s="11" t="str">
        <f>[1]Январь!B4</f>
        <v>Отопление</v>
      </c>
      <c r="C4" s="12">
        <v>0</v>
      </c>
      <c r="D4" s="13">
        <f>C4+Январь!D4</f>
        <v>0</v>
      </c>
      <c r="E4" s="12">
        <v>0</v>
      </c>
      <c r="F4" s="13">
        <f>E4+Январь!F4</f>
        <v>0</v>
      </c>
      <c r="G4" s="13">
        <f t="shared" ref="G4:H22" si="0">E4-C4</f>
        <v>0</v>
      </c>
      <c r="H4" s="15">
        <f t="shared" si="0"/>
        <v>0</v>
      </c>
      <c r="I4" s="14"/>
      <c r="J4" s="15">
        <f>I4+Январь!J4</f>
        <v>0</v>
      </c>
      <c r="K4" s="12"/>
      <c r="L4" s="13">
        <f>K4+Январь!L4</f>
        <v>0</v>
      </c>
    </row>
    <row r="5" spans="1:12" ht="16.5" customHeight="1">
      <c r="A5" s="29">
        <f t="shared" ref="A5:A22" si="1">A4+1</f>
        <v>3</v>
      </c>
      <c r="B5" s="11" t="str">
        <f>[1]Январь!B5</f>
        <v>Горячее водоснабжение</v>
      </c>
      <c r="C5" s="12">
        <v>0</v>
      </c>
      <c r="D5" s="13">
        <f>C5+Январь!D5</f>
        <v>0</v>
      </c>
      <c r="E5" s="12">
        <v>0</v>
      </c>
      <c r="F5" s="13">
        <f>E5+Январь!F5</f>
        <v>0</v>
      </c>
      <c r="G5" s="13">
        <f t="shared" si="0"/>
        <v>0</v>
      </c>
      <c r="H5" s="15">
        <f t="shared" si="0"/>
        <v>0</v>
      </c>
      <c r="I5" s="14"/>
      <c r="J5" s="15">
        <f>I5+Январь!J5</f>
        <v>0</v>
      </c>
      <c r="K5" s="12"/>
      <c r="L5" s="13">
        <f>K5+Январь!L5</f>
        <v>0</v>
      </c>
    </row>
    <row r="6" spans="1:12" ht="16.5" customHeight="1">
      <c r="A6" s="29">
        <f t="shared" si="1"/>
        <v>4</v>
      </c>
      <c r="B6" s="11" t="str">
        <f>[1]Январь!B6</f>
        <v>Газ</v>
      </c>
      <c r="C6" s="12">
        <v>0</v>
      </c>
      <c r="D6" s="13">
        <f>C6+Январь!D6</f>
        <v>0</v>
      </c>
      <c r="E6" s="12">
        <v>0</v>
      </c>
      <c r="F6" s="13">
        <f>E6+Январь!F6</f>
        <v>0</v>
      </c>
      <c r="G6" s="13">
        <f t="shared" si="0"/>
        <v>0</v>
      </c>
      <c r="H6" s="15">
        <f t="shared" si="0"/>
        <v>0</v>
      </c>
      <c r="I6" s="14"/>
      <c r="J6" s="15">
        <f>I6+Январь!J6</f>
        <v>0</v>
      </c>
      <c r="K6" s="12"/>
      <c r="L6" s="13">
        <f>K6+Январь!L6</f>
        <v>0</v>
      </c>
    </row>
    <row r="7" spans="1:12" ht="16.5" customHeight="1">
      <c r="A7" s="29">
        <f t="shared" si="1"/>
        <v>5</v>
      </c>
      <c r="B7" s="11" t="str">
        <f>[1]Январь!B7</f>
        <v>Уборка и сан.очистка зем.уч.</v>
      </c>
      <c r="C7" s="12">
        <v>0</v>
      </c>
      <c r="D7" s="13">
        <f>C7+Январь!D7</f>
        <v>0</v>
      </c>
      <c r="E7" s="12">
        <v>0</v>
      </c>
      <c r="F7" s="13">
        <f>E7+Январь!F7</f>
        <v>0</v>
      </c>
      <c r="G7" s="13">
        <f t="shared" si="0"/>
        <v>0</v>
      </c>
      <c r="H7" s="15">
        <f t="shared" si="0"/>
        <v>0</v>
      </c>
      <c r="I7" s="14"/>
      <c r="J7" s="15">
        <f>I7+Январь!J7</f>
        <v>0</v>
      </c>
      <c r="K7" s="12"/>
      <c r="L7" s="13">
        <f>K7+Январь!L7</f>
        <v>0</v>
      </c>
    </row>
    <row r="8" spans="1:12" ht="16.5" customHeight="1">
      <c r="A8" s="29">
        <f t="shared" si="1"/>
        <v>6</v>
      </c>
      <c r="B8" s="11" t="str">
        <f>[1]Январь!B8</f>
        <v>Электроснабжение(инд.потр)</v>
      </c>
      <c r="C8" s="12">
        <v>0</v>
      </c>
      <c r="D8" s="13">
        <f>C8+Январь!D8</f>
        <v>0</v>
      </c>
      <c r="E8" s="12">
        <v>0</v>
      </c>
      <c r="F8" s="13">
        <f>E8+Январь!F8</f>
        <v>0</v>
      </c>
      <c r="G8" s="13">
        <f t="shared" si="0"/>
        <v>0</v>
      </c>
      <c r="H8" s="15">
        <f t="shared" si="0"/>
        <v>0</v>
      </c>
      <c r="I8" s="14"/>
      <c r="J8" s="15">
        <f>I8+Январь!J8</f>
        <v>0</v>
      </c>
      <c r="K8" s="12"/>
      <c r="L8" s="13">
        <f>K8+Январь!L8</f>
        <v>0</v>
      </c>
    </row>
    <row r="9" spans="1:12" ht="16.5" customHeight="1">
      <c r="A9" s="29">
        <f t="shared" si="1"/>
        <v>7</v>
      </c>
      <c r="B9" s="11" t="str">
        <f>[1]Январь!B9</f>
        <v>Холодная вода</v>
      </c>
      <c r="C9" s="12">
        <v>0</v>
      </c>
      <c r="D9" s="13">
        <f>C9+Январь!D9</f>
        <v>0</v>
      </c>
      <c r="E9" s="12">
        <v>0</v>
      </c>
      <c r="F9" s="13">
        <f>E9+Январь!F9</f>
        <v>0</v>
      </c>
      <c r="G9" s="13">
        <f t="shared" si="0"/>
        <v>0</v>
      </c>
      <c r="H9" s="15">
        <f t="shared" si="0"/>
        <v>0</v>
      </c>
      <c r="I9" s="14"/>
      <c r="J9" s="15">
        <f>I9+Январь!J9</f>
        <v>0</v>
      </c>
      <c r="K9" s="12"/>
      <c r="L9" s="13">
        <f>K9+Январь!L9</f>
        <v>0</v>
      </c>
    </row>
    <row r="10" spans="1:12" ht="16.5" customHeight="1">
      <c r="A10" s="29">
        <f t="shared" si="1"/>
        <v>8</v>
      </c>
      <c r="B10" s="11" t="str">
        <f>[1]Январь!B10</f>
        <v>Канализирование х.воды</v>
      </c>
      <c r="C10" s="12">
        <v>0</v>
      </c>
      <c r="D10" s="13">
        <f>C10+Январь!D10</f>
        <v>0</v>
      </c>
      <c r="E10" s="12">
        <v>0</v>
      </c>
      <c r="F10" s="13">
        <f>E10+Январь!F10</f>
        <v>0</v>
      </c>
      <c r="G10" s="13">
        <f t="shared" si="0"/>
        <v>0</v>
      </c>
      <c r="H10" s="15">
        <f t="shared" si="0"/>
        <v>0</v>
      </c>
      <c r="I10" s="14"/>
      <c r="J10" s="15">
        <f>I10+Январь!J10</f>
        <v>0</v>
      </c>
      <c r="K10" s="12"/>
      <c r="L10" s="13">
        <f>K10+Январь!L10</f>
        <v>0</v>
      </c>
    </row>
    <row r="11" spans="1:12" ht="16.5" customHeight="1">
      <c r="A11" s="29">
        <f t="shared" si="1"/>
        <v>9</v>
      </c>
      <c r="B11" s="11" t="str">
        <f>[1]Январь!B11</f>
        <v>Канализирование г.воды</v>
      </c>
      <c r="C11" s="12">
        <v>0</v>
      </c>
      <c r="D11" s="13">
        <f>C11+Январь!D11</f>
        <v>0</v>
      </c>
      <c r="E11" s="12">
        <v>0</v>
      </c>
      <c r="F11" s="13">
        <f>E11+Январь!F11</f>
        <v>0</v>
      </c>
      <c r="G11" s="13">
        <f t="shared" si="0"/>
        <v>0</v>
      </c>
      <c r="H11" s="15">
        <f t="shared" si="0"/>
        <v>0</v>
      </c>
      <c r="I11" s="14"/>
      <c r="J11" s="15">
        <f>I11+Январь!J11</f>
        <v>0</v>
      </c>
      <c r="K11" s="12"/>
      <c r="L11" s="13">
        <f>K11+Январь!L11</f>
        <v>0</v>
      </c>
    </row>
    <row r="12" spans="1:12" ht="16.5" customHeight="1">
      <c r="A12" s="29">
        <f t="shared" si="1"/>
        <v>10</v>
      </c>
      <c r="B12" s="11" t="str">
        <f>[1]Январь!B12</f>
        <v>Тек.рем.общ.имущ.дома</v>
      </c>
      <c r="C12" s="12">
        <v>0</v>
      </c>
      <c r="D12" s="13">
        <f>C12+Январь!D12</f>
        <v>0</v>
      </c>
      <c r="E12" s="12">
        <v>0</v>
      </c>
      <c r="F12" s="13">
        <f>E12+Январь!F12</f>
        <v>0</v>
      </c>
      <c r="G12" s="13">
        <f t="shared" si="0"/>
        <v>0</v>
      </c>
      <c r="H12" s="15">
        <f t="shared" si="0"/>
        <v>0</v>
      </c>
      <c r="I12" s="14"/>
      <c r="J12" s="15">
        <f>I12+Январь!J12</f>
        <v>0</v>
      </c>
      <c r="K12" s="12"/>
      <c r="L12" s="13">
        <f>K12+Январь!L12</f>
        <v>0</v>
      </c>
    </row>
    <row r="13" spans="1:12" ht="16.5" customHeight="1">
      <c r="A13" s="29">
        <f t="shared" si="1"/>
        <v>11</v>
      </c>
      <c r="B13" s="11" t="str">
        <f>[1]Январь!B13</f>
        <v>Сод.и тек.рем.в/дом.газосн</v>
      </c>
      <c r="C13" s="12">
        <v>0</v>
      </c>
      <c r="D13" s="13">
        <f>C13+Январь!D13</f>
        <v>0</v>
      </c>
      <c r="E13" s="12">
        <v>0</v>
      </c>
      <c r="F13" s="13">
        <f>E13+Январь!F13</f>
        <v>0</v>
      </c>
      <c r="G13" s="13">
        <f t="shared" si="0"/>
        <v>0</v>
      </c>
      <c r="H13" s="15">
        <f t="shared" si="0"/>
        <v>0</v>
      </c>
      <c r="I13" s="14"/>
      <c r="J13" s="15">
        <f>I13+Январь!J13</f>
        <v>0</v>
      </c>
      <c r="K13" s="12"/>
      <c r="L13" s="13">
        <f>K13+Январь!L13</f>
        <v>0</v>
      </c>
    </row>
    <row r="14" spans="1:12" ht="16.5" customHeight="1">
      <c r="A14" s="29">
        <f t="shared" si="1"/>
        <v>12</v>
      </c>
      <c r="B14" s="11" t="str">
        <f>[1]Январь!B14</f>
        <v>Управление многокв.домом</v>
      </c>
      <c r="C14" s="12">
        <v>0</v>
      </c>
      <c r="D14" s="13">
        <f>C14+Январь!D14</f>
        <v>0</v>
      </c>
      <c r="E14" s="12">
        <v>0</v>
      </c>
      <c r="F14" s="13">
        <f>E14+Январь!F14</f>
        <v>0</v>
      </c>
      <c r="G14" s="13">
        <f t="shared" si="0"/>
        <v>0</v>
      </c>
      <c r="H14" s="15">
        <f t="shared" si="0"/>
        <v>0</v>
      </c>
      <c r="I14" s="14"/>
      <c r="J14" s="15">
        <f>I14+Январь!J14</f>
        <v>0</v>
      </c>
      <c r="K14" s="12"/>
      <c r="L14" s="13">
        <f>K14+Январь!L14</f>
        <v>0</v>
      </c>
    </row>
    <row r="15" spans="1:12" ht="16.5" customHeight="1">
      <c r="A15" s="29">
        <f t="shared" si="1"/>
        <v>13</v>
      </c>
      <c r="B15" s="11" t="str">
        <f>[1]Январь!B15</f>
        <v>Водоотведение(кв)</v>
      </c>
      <c r="C15" s="12">
        <v>0</v>
      </c>
      <c r="D15" s="13">
        <f>C15+Январь!D15</f>
        <v>0</v>
      </c>
      <c r="E15" s="12">
        <v>0</v>
      </c>
      <c r="F15" s="13">
        <f>E15+Январь!F15</f>
        <v>0</v>
      </c>
      <c r="G15" s="13">
        <f t="shared" si="0"/>
        <v>0</v>
      </c>
      <c r="H15" s="15">
        <f t="shared" si="0"/>
        <v>0</v>
      </c>
      <c r="I15" s="14"/>
      <c r="J15" s="15">
        <f>I15+Январь!J15</f>
        <v>0</v>
      </c>
      <c r="K15" s="12"/>
      <c r="L15" s="13">
        <f>K15+Январь!L15</f>
        <v>0</v>
      </c>
    </row>
    <row r="16" spans="1:12" ht="16.5" customHeight="1">
      <c r="A16" s="29">
        <f t="shared" si="1"/>
        <v>14</v>
      </c>
      <c r="B16" s="11" t="str">
        <f>[1]Январь!B16</f>
        <v>Эксплуатация общед.ПУ</v>
      </c>
      <c r="C16" s="12">
        <v>0</v>
      </c>
      <c r="D16" s="13">
        <f>C16+Январь!D16</f>
        <v>0</v>
      </c>
      <c r="E16" s="12">
        <v>0</v>
      </c>
      <c r="F16" s="13">
        <f>E16+Январь!F16</f>
        <v>0</v>
      </c>
      <c r="G16" s="13">
        <f t="shared" si="0"/>
        <v>0</v>
      </c>
      <c r="H16" s="15">
        <f t="shared" si="0"/>
        <v>0</v>
      </c>
      <c r="I16" s="14"/>
      <c r="J16" s="15">
        <f>I16+Январь!J16</f>
        <v>0</v>
      </c>
      <c r="K16" s="12"/>
      <c r="L16" s="13">
        <f>K16+Январь!L16</f>
        <v>0</v>
      </c>
    </row>
    <row r="17" spans="1:12" ht="16.5" customHeight="1">
      <c r="A17" s="29">
        <f t="shared" si="1"/>
        <v>15</v>
      </c>
      <c r="B17" s="11" t="str">
        <f>[1]Январь!B17</f>
        <v>Хол.водоснабжение(о/д нужды)</v>
      </c>
      <c r="C17" s="12">
        <v>0</v>
      </c>
      <c r="D17" s="13">
        <f>C17+Январь!D17</f>
        <v>0</v>
      </c>
      <c r="E17" s="12">
        <v>0</v>
      </c>
      <c r="F17" s="13">
        <f>E17+Январь!F17</f>
        <v>0</v>
      </c>
      <c r="G17" s="13">
        <f t="shared" si="0"/>
        <v>0</v>
      </c>
      <c r="H17" s="15">
        <f t="shared" si="0"/>
        <v>0</v>
      </c>
      <c r="I17" s="14"/>
      <c r="J17" s="15">
        <f>I17+Январь!J17</f>
        <v>0</v>
      </c>
      <c r="K17" s="12"/>
      <c r="L17" s="13">
        <f>K17+Январь!L17</f>
        <v>0</v>
      </c>
    </row>
    <row r="18" spans="1:12" ht="16.5" customHeight="1">
      <c r="A18" s="29">
        <f t="shared" si="1"/>
        <v>16</v>
      </c>
      <c r="B18" s="11" t="str">
        <f>[1]Январь!B18</f>
        <v>Водоотведение(о/д нужды)</v>
      </c>
      <c r="C18" s="12">
        <v>0</v>
      </c>
      <c r="D18" s="13">
        <v>0</v>
      </c>
      <c r="E18" s="12">
        <v>0</v>
      </c>
      <c r="F18" s="13">
        <f>E18+Январь!F18</f>
        <v>0</v>
      </c>
      <c r="G18" s="13">
        <f t="shared" si="0"/>
        <v>0</v>
      </c>
      <c r="H18" s="15">
        <f t="shared" si="0"/>
        <v>0</v>
      </c>
      <c r="I18" s="14"/>
      <c r="J18" s="15">
        <f>I18+Январь!J18</f>
        <v>0</v>
      </c>
      <c r="K18" s="14"/>
      <c r="L18" s="13">
        <f>K18+Январь!L18</f>
        <v>0</v>
      </c>
    </row>
    <row r="19" spans="1:12" ht="16.5" customHeight="1">
      <c r="A19" s="29">
        <f t="shared" si="1"/>
        <v>17</v>
      </c>
      <c r="B19" s="11" t="str">
        <f>[1]Январь!B19</f>
        <v>Отопление(о/д нужды)</v>
      </c>
      <c r="C19" s="12">
        <v>0</v>
      </c>
      <c r="D19" s="13">
        <f>C19+Январь!D19</f>
        <v>0</v>
      </c>
      <c r="E19" s="12">
        <v>0</v>
      </c>
      <c r="F19" s="13">
        <f>E19+Январь!F19</f>
        <v>0</v>
      </c>
      <c r="G19" s="13">
        <f t="shared" si="0"/>
        <v>0</v>
      </c>
      <c r="H19" s="15">
        <f t="shared" si="0"/>
        <v>0</v>
      </c>
      <c r="I19" s="14"/>
      <c r="J19" s="15">
        <f>I19+Январь!J19</f>
        <v>0</v>
      </c>
      <c r="K19" s="14"/>
      <c r="L19" s="13">
        <f>K19+Январь!L19</f>
        <v>0</v>
      </c>
    </row>
    <row r="20" spans="1:12" ht="16.5" customHeight="1">
      <c r="A20" s="29">
        <f t="shared" si="1"/>
        <v>18</v>
      </c>
      <c r="B20" s="11" t="str">
        <f>[1]Январь!B20</f>
        <v>Электроснабжение(общед.нужды)</v>
      </c>
      <c r="C20" s="12">
        <v>0</v>
      </c>
      <c r="D20" s="13">
        <f>C20+Январь!D20</f>
        <v>0</v>
      </c>
      <c r="E20" s="12">
        <v>0</v>
      </c>
      <c r="F20" s="13">
        <f>E20+Январь!F20</f>
        <v>0</v>
      </c>
      <c r="G20" s="13">
        <f t="shared" si="0"/>
        <v>0</v>
      </c>
      <c r="H20" s="15">
        <f t="shared" si="0"/>
        <v>0</v>
      </c>
      <c r="I20" s="14"/>
      <c r="J20" s="15">
        <f>I20+Январь!J20</f>
        <v>0</v>
      </c>
      <c r="K20" s="12"/>
      <c r="L20" s="13">
        <f>K20+Январь!L20</f>
        <v>0</v>
      </c>
    </row>
    <row r="21" spans="1:12" ht="16.5" customHeight="1">
      <c r="A21" s="29">
        <f t="shared" si="1"/>
        <v>19</v>
      </c>
      <c r="B21" s="11" t="str">
        <f>[1]Январь!B21</f>
        <v>Гор.водоснабж.(о/д нужды)</v>
      </c>
      <c r="C21" s="12">
        <v>0</v>
      </c>
      <c r="D21" s="13">
        <f>C21+Январь!D21</f>
        <v>0</v>
      </c>
      <c r="E21" s="12">
        <v>0</v>
      </c>
      <c r="F21" s="13">
        <f>E21+Январь!F21</f>
        <v>0</v>
      </c>
      <c r="G21" s="13">
        <f t="shared" si="0"/>
        <v>0</v>
      </c>
      <c r="H21" s="15">
        <f t="shared" si="0"/>
        <v>0</v>
      </c>
      <c r="I21" s="14"/>
      <c r="J21" s="15">
        <f>I21+Январь!J21</f>
        <v>0</v>
      </c>
      <c r="K21" s="12"/>
      <c r="L21" s="13">
        <f>K21+Январь!L21</f>
        <v>0</v>
      </c>
    </row>
    <row r="22" spans="1:12" ht="16.5" customHeight="1">
      <c r="A22" s="29">
        <f t="shared" si="1"/>
        <v>20</v>
      </c>
      <c r="B22" s="11">
        <f>Январь!B22</f>
        <v>0</v>
      </c>
      <c r="C22" s="12">
        <v>0</v>
      </c>
      <c r="D22" s="13">
        <f>C22+Январь!D22</f>
        <v>0</v>
      </c>
      <c r="E22" s="12">
        <v>0</v>
      </c>
      <c r="F22" s="13">
        <f>E22+Январь!F22</f>
        <v>0</v>
      </c>
      <c r="G22" s="13">
        <f t="shared" si="0"/>
        <v>0</v>
      </c>
      <c r="H22" s="15">
        <f t="shared" si="0"/>
        <v>0</v>
      </c>
      <c r="I22" s="14"/>
      <c r="J22" s="15">
        <f>I22+Январь!J22</f>
        <v>0</v>
      </c>
      <c r="K22" s="12"/>
      <c r="L22" s="13">
        <f>K22+Январь!L22</f>
        <v>0</v>
      </c>
    </row>
    <row r="23" spans="1:12" ht="16.5" customHeight="1">
      <c r="A23" s="30"/>
      <c r="B23" s="22" t="s">
        <v>32</v>
      </c>
      <c r="C23" s="13">
        <f t="shared" ref="C23:L23" si="2">SUM(C3:C22)</f>
        <v>0</v>
      </c>
      <c r="D23" s="13">
        <f t="shared" si="2"/>
        <v>0</v>
      </c>
      <c r="E23" s="15">
        <f t="shared" si="2"/>
        <v>0</v>
      </c>
      <c r="F23" s="13">
        <f t="shared" si="2"/>
        <v>0</v>
      </c>
      <c r="G23" s="13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3">
        <f t="shared" si="2"/>
        <v>0</v>
      </c>
      <c r="L23" s="13">
        <f t="shared" si="2"/>
        <v>0</v>
      </c>
    </row>
    <row r="24" spans="1:12">
      <c r="B24" s="9"/>
    </row>
    <row r="25" spans="1:12">
      <c r="B25" s="9"/>
    </row>
    <row r="26" spans="1:12">
      <c r="B26" s="46" t="s">
        <v>33</v>
      </c>
      <c r="C26" s="14">
        <f>C9+C10+C11+C15+C17+C18</f>
        <v>0</v>
      </c>
      <c r="D26" s="14">
        <f t="shared" ref="D26:J26" si="3">D9+D10+D11+D15+D17+D18</f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</row>
    <row r="27" spans="1:12">
      <c r="B27" s="47" t="s">
        <v>34</v>
      </c>
      <c r="C27" s="14">
        <f>C8+C20</f>
        <v>0</v>
      </c>
      <c r="D27" s="14">
        <f t="shared" ref="D27:J27" si="4">D8+D20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</row>
    <row r="28" spans="1:12">
      <c r="B28" s="47" t="s">
        <v>35</v>
      </c>
      <c r="C28" s="14">
        <f>C4+C5+C19+C21</f>
        <v>0</v>
      </c>
      <c r="D28" s="14">
        <f t="shared" ref="D28:J28" si="5">D4+D5+D19+D21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</row>
    <row r="30" spans="1:12">
      <c r="C30">
        <f>60460.11+62844.69</f>
        <v>123304.8</v>
      </c>
      <c r="E30">
        <f>45761.66+34970.66</f>
        <v>80732.320000000007</v>
      </c>
    </row>
    <row r="31" spans="1:12">
      <c r="E31" s="49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E3" sqref="E3:E22"/>
    </sheetView>
  </sheetViews>
  <sheetFormatPr defaultRowHeight="15"/>
  <cols>
    <col min="1" max="1" width="4.7109375" customWidth="1"/>
    <col min="2" max="2" width="36.42578125" customWidth="1"/>
    <col min="3" max="3" width="16.42578125" customWidth="1"/>
    <col min="4" max="4" width="16" customWidth="1"/>
    <col min="5" max="5" width="15" customWidth="1"/>
    <col min="6" max="6" width="12.28515625" customWidth="1"/>
    <col min="7" max="7" width="11" customWidth="1"/>
    <col min="8" max="8" width="12.140625" customWidth="1"/>
  </cols>
  <sheetData>
    <row r="1" spans="1:12">
      <c r="B1" s="2" t="s">
        <v>43</v>
      </c>
      <c r="C1" t="s">
        <v>41</v>
      </c>
      <c r="D1" s="2" t="s">
        <v>37</v>
      </c>
      <c r="E1" s="2"/>
    </row>
    <row r="2" spans="1:12" ht="39.75" customHeight="1">
      <c r="A2" s="47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7" t="s">
        <v>8</v>
      </c>
      <c r="I2" s="36" t="s">
        <v>9</v>
      </c>
      <c r="J2" s="37" t="s">
        <v>10</v>
      </c>
      <c r="K2" s="33" t="s">
        <v>11</v>
      </c>
      <c r="L2" s="35" t="s">
        <v>12</v>
      </c>
    </row>
    <row r="3" spans="1:12" ht="15" customHeight="1">
      <c r="A3" s="29">
        <v>1</v>
      </c>
      <c r="B3" s="11" t="str">
        <f>[1]февраль!B3</f>
        <v>Содержание общ.имущ.дома</v>
      </c>
      <c r="C3" s="12">
        <v>0</v>
      </c>
      <c r="D3" s="13">
        <f>C3+Февраль!D3</f>
        <v>0</v>
      </c>
      <c r="E3" s="12">
        <v>0</v>
      </c>
      <c r="F3" s="13">
        <f>E3+Февраль!F3</f>
        <v>0</v>
      </c>
      <c r="G3" s="13">
        <f>E3-C3</f>
        <v>0</v>
      </c>
      <c r="H3" s="15">
        <f>F3-D3</f>
        <v>0</v>
      </c>
      <c r="I3" s="14"/>
      <c r="J3" s="15">
        <f>I3+Февраль!J3</f>
        <v>0</v>
      </c>
      <c r="K3" s="12"/>
      <c r="L3" s="13">
        <f>K3+Февраль!L3</f>
        <v>0</v>
      </c>
    </row>
    <row r="4" spans="1:12" ht="15" customHeight="1">
      <c r="A4" s="29">
        <f>A3+1</f>
        <v>2</v>
      </c>
      <c r="B4" s="11" t="str">
        <f>[1]февраль!B4</f>
        <v>Отопление</v>
      </c>
      <c r="C4" s="12">
        <v>0</v>
      </c>
      <c r="D4" s="13">
        <f>C4+Февраль!D4</f>
        <v>0</v>
      </c>
      <c r="E4" s="12">
        <v>0</v>
      </c>
      <c r="F4" s="13">
        <f>E4+Февраль!F4</f>
        <v>0</v>
      </c>
      <c r="G4" s="13">
        <f t="shared" ref="G4:H22" si="0">E4-C4</f>
        <v>0</v>
      </c>
      <c r="H4" s="15">
        <f t="shared" si="0"/>
        <v>0</v>
      </c>
      <c r="I4" s="14"/>
      <c r="J4" s="15">
        <f>I4+Февраль!J4</f>
        <v>0</v>
      </c>
      <c r="K4" s="12"/>
      <c r="L4" s="13">
        <f>K4+Февраль!L4</f>
        <v>0</v>
      </c>
    </row>
    <row r="5" spans="1:12" ht="15" customHeight="1">
      <c r="A5" s="29">
        <f t="shared" ref="A5:A22" si="1">A4+1</f>
        <v>3</v>
      </c>
      <c r="B5" s="11" t="str">
        <f>[1]февраль!B5</f>
        <v>Горячее водоснабжение</v>
      </c>
      <c r="C5" s="12">
        <v>0</v>
      </c>
      <c r="D5" s="13">
        <f>C5+Февраль!D5</f>
        <v>0</v>
      </c>
      <c r="E5" s="12">
        <v>0</v>
      </c>
      <c r="F5" s="13">
        <f>E5+Февраль!F5</f>
        <v>0</v>
      </c>
      <c r="G5" s="13">
        <f t="shared" si="0"/>
        <v>0</v>
      </c>
      <c r="H5" s="15">
        <f t="shared" si="0"/>
        <v>0</v>
      </c>
      <c r="I5" s="14"/>
      <c r="J5" s="15">
        <f>I5+Февраль!J5</f>
        <v>0</v>
      </c>
      <c r="K5" s="12"/>
      <c r="L5" s="13">
        <f>K5+Февраль!L5</f>
        <v>0</v>
      </c>
    </row>
    <row r="6" spans="1:12" ht="15" customHeight="1">
      <c r="A6" s="29">
        <f t="shared" si="1"/>
        <v>4</v>
      </c>
      <c r="B6" s="11" t="str">
        <f>[1]февраль!B6</f>
        <v>Газ</v>
      </c>
      <c r="C6" s="12">
        <v>0</v>
      </c>
      <c r="D6" s="13">
        <f>C6+Февраль!D6</f>
        <v>0</v>
      </c>
      <c r="E6" s="12">
        <v>0</v>
      </c>
      <c r="F6" s="13">
        <f>E6+Февраль!F6</f>
        <v>0</v>
      </c>
      <c r="G6" s="13">
        <f t="shared" si="0"/>
        <v>0</v>
      </c>
      <c r="H6" s="15">
        <f t="shared" si="0"/>
        <v>0</v>
      </c>
      <c r="I6" s="14"/>
      <c r="J6" s="15">
        <f>I6+Февраль!J6</f>
        <v>0</v>
      </c>
      <c r="K6" s="12"/>
      <c r="L6" s="13">
        <f>K6+Февраль!L6</f>
        <v>0</v>
      </c>
    </row>
    <row r="7" spans="1:12" ht="15" customHeight="1">
      <c r="A7" s="29">
        <f t="shared" si="1"/>
        <v>5</v>
      </c>
      <c r="B7" s="11" t="str">
        <f>[1]февраль!B7</f>
        <v>Уборка и сан.очистка зем.уч.</v>
      </c>
      <c r="C7" s="12">
        <v>0</v>
      </c>
      <c r="D7" s="13">
        <f>C7+Февраль!D7</f>
        <v>0</v>
      </c>
      <c r="E7" s="12">
        <v>0</v>
      </c>
      <c r="F7" s="13">
        <f>E7+Февраль!F7</f>
        <v>0</v>
      </c>
      <c r="G7" s="13">
        <f t="shared" si="0"/>
        <v>0</v>
      </c>
      <c r="H7" s="15">
        <f t="shared" si="0"/>
        <v>0</v>
      </c>
      <c r="I7" s="14"/>
      <c r="J7" s="15">
        <f>I7+Февраль!J7</f>
        <v>0</v>
      </c>
      <c r="K7" s="12"/>
      <c r="L7" s="13">
        <f>K7+Февраль!L7</f>
        <v>0</v>
      </c>
    </row>
    <row r="8" spans="1:12" ht="15" customHeight="1">
      <c r="A8" s="29">
        <f t="shared" si="1"/>
        <v>6</v>
      </c>
      <c r="B8" s="11" t="str">
        <f>[1]февраль!B8</f>
        <v>Электроснабжение(инд.потр)</v>
      </c>
      <c r="C8" s="12">
        <v>0</v>
      </c>
      <c r="D8" s="13">
        <f>C8+Февраль!D8</f>
        <v>0</v>
      </c>
      <c r="E8" s="12">
        <v>0</v>
      </c>
      <c r="F8" s="13">
        <f>E8+Февраль!F8</f>
        <v>0</v>
      </c>
      <c r="G8" s="13">
        <f t="shared" si="0"/>
        <v>0</v>
      </c>
      <c r="H8" s="15">
        <f t="shared" si="0"/>
        <v>0</v>
      </c>
      <c r="I8" s="14"/>
      <c r="J8" s="15">
        <f>I8+Февраль!J8</f>
        <v>0</v>
      </c>
      <c r="K8" s="12"/>
      <c r="L8" s="13">
        <f>K8+Февраль!L8</f>
        <v>0</v>
      </c>
    </row>
    <row r="9" spans="1:12" ht="15" customHeight="1">
      <c r="A9" s="29">
        <f t="shared" si="1"/>
        <v>7</v>
      </c>
      <c r="B9" s="11" t="str">
        <f>[1]февраль!B9</f>
        <v>Холодная вода</v>
      </c>
      <c r="C9" s="12">
        <v>0</v>
      </c>
      <c r="D9" s="13">
        <f>C9+Февраль!D9</f>
        <v>0</v>
      </c>
      <c r="E9" s="12">
        <v>0</v>
      </c>
      <c r="F9" s="13">
        <f>E9+Февраль!F9</f>
        <v>0</v>
      </c>
      <c r="G9" s="13">
        <f t="shared" si="0"/>
        <v>0</v>
      </c>
      <c r="H9" s="15">
        <f t="shared" si="0"/>
        <v>0</v>
      </c>
      <c r="I9" s="14"/>
      <c r="J9" s="15">
        <f>I9+Февраль!J9</f>
        <v>0</v>
      </c>
      <c r="K9" s="12"/>
      <c r="L9" s="13">
        <f>K9+Февраль!L9</f>
        <v>0</v>
      </c>
    </row>
    <row r="10" spans="1:12" ht="15" customHeight="1">
      <c r="A10" s="29">
        <f t="shared" si="1"/>
        <v>8</v>
      </c>
      <c r="B10" s="11" t="str">
        <f>[1]февраль!B10</f>
        <v>Канализирование х.воды</v>
      </c>
      <c r="C10" s="12">
        <v>0</v>
      </c>
      <c r="D10" s="13">
        <f>C10+Февраль!D10</f>
        <v>0</v>
      </c>
      <c r="E10" s="12">
        <v>0</v>
      </c>
      <c r="F10" s="13">
        <f>E10+Февраль!F10</f>
        <v>0</v>
      </c>
      <c r="G10" s="13">
        <f t="shared" si="0"/>
        <v>0</v>
      </c>
      <c r="H10" s="15">
        <f t="shared" si="0"/>
        <v>0</v>
      </c>
      <c r="I10" s="14"/>
      <c r="J10" s="15">
        <f>I10+Февраль!J10</f>
        <v>0</v>
      </c>
      <c r="K10" s="12"/>
      <c r="L10" s="13">
        <f>K10+Февраль!L10</f>
        <v>0</v>
      </c>
    </row>
    <row r="11" spans="1:12" ht="15" customHeight="1">
      <c r="A11" s="29">
        <f t="shared" si="1"/>
        <v>9</v>
      </c>
      <c r="B11" s="11" t="str">
        <f>[1]февраль!B11</f>
        <v>Канализирование г.воды</v>
      </c>
      <c r="C11" s="12">
        <v>0</v>
      </c>
      <c r="D11" s="13">
        <f>C11+Февраль!D11</f>
        <v>0</v>
      </c>
      <c r="E11" s="12">
        <v>0</v>
      </c>
      <c r="F11" s="13">
        <f>E11+Февраль!F11</f>
        <v>0</v>
      </c>
      <c r="G11" s="13">
        <f t="shared" si="0"/>
        <v>0</v>
      </c>
      <c r="H11" s="15">
        <f t="shared" si="0"/>
        <v>0</v>
      </c>
      <c r="I11" s="14"/>
      <c r="J11" s="15">
        <f>I11+Февраль!J11</f>
        <v>0</v>
      </c>
      <c r="K11" s="12"/>
      <c r="L11" s="13">
        <f>K11+Февраль!L11</f>
        <v>0</v>
      </c>
    </row>
    <row r="12" spans="1:12" ht="15" customHeight="1">
      <c r="A12" s="29">
        <f t="shared" si="1"/>
        <v>10</v>
      </c>
      <c r="B12" s="11" t="str">
        <f>[1]февраль!B12</f>
        <v>Тек.рем.общ.имущ.дома</v>
      </c>
      <c r="C12" s="12">
        <v>0</v>
      </c>
      <c r="D12" s="13">
        <f>C12+Февраль!D12</f>
        <v>0</v>
      </c>
      <c r="E12" s="12">
        <v>0</v>
      </c>
      <c r="F12" s="13">
        <f>E12+Февраль!F12</f>
        <v>0</v>
      </c>
      <c r="G12" s="13">
        <f t="shared" si="0"/>
        <v>0</v>
      </c>
      <c r="H12" s="15">
        <f t="shared" si="0"/>
        <v>0</v>
      </c>
      <c r="I12" s="14"/>
      <c r="J12" s="15">
        <f>I12+Февраль!J12</f>
        <v>0</v>
      </c>
      <c r="K12" s="12"/>
      <c r="L12" s="13">
        <f>K12+Февраль!L12</f>
        <v>0</v>
      </c>
    </row>
    <row r="13" spans="1:12" ht="15" customHeight="1">
      <c r="A13" s="29">
        <f t="shared" si="1"/>
        <v>11</v>
      </c>
      <c r="B13" s="11" t="str">
        <f>[1]февраль!B13</f>
        <v>Сод.и тек.рем.в/дом.газосн</v>
      </c>
      <c r="C13" s="12">
        <v>0</v>
      </c>
      <c r="D13" s="13">
        <f>C13+Февраль!D13</f>
        <v>0</v>
      </c>
      <c r="E13" s="12">
        <v>0</v>
      </c>
      <c r="F13" s="13">
        <f>E13+Февраль!F13</f>
        <v>0</v>
      </c>
      <c r="G13" s="13">
        <f t="shared" si="0"/>
        <v>0</v>
      </c>
      <c r="H13" s="15">
        <f t="shared" si="0"/>
        <v>0</v>
      </c>
      <c r="I13" s="14"/>
      <c r="J13" s="15">
        <f>I13+Февраль!J13</f>
        <v>0</v>
      </c>
      <c r="K13" s="12"/>
      <c r="L13" s="13">
        <f>K13+Февраль!L13</f>
        <v>0</v>
      </c>
    </row>
    <row r="14" spans="1:12" ht="15" customHeight="1">
      <c r="A14" s="29">
        <f t="shared" si="1"/>
        <v>12</v>
      </c>
      <c r="B14" s="11" t="str">
        <f>[1]февраль!B14</f>
        <v>Управление многокв.домом</v>
      </c>
      <c r="C14" s="12">
        <v>0</v>
      </c>
      <c r="D14" s="13">
        <f>C14+Февраль!D14</f>
        <v>0</v>
      </c>
      <c r="E14" s="12">
        <v>0</v>
      </c>
      <c r="F14" s="13">
        <f>E14+Февраль!F14</f>
        <v>0</v>
      </c>
      <c r="G14" s="13">
        <f t="shared" si="0"/>
        <v>0</v>
      </c>
      <c r="H14" s="15">
        <f t="shared" si="0"/>
        <v>0</v>
      </c>
      <c r="I14" s="14"/>
      <c r="J14" s="15">
        <f>I14+Февраль!J14</f>
        <v>0</v>
      </c>
      <c r="K14" s="12"/>
      <c r="L14" s="13">
        <f>K14+Февраль!L14</f>
        <v>0</v>
      </c>
    </row>
    <row r="15" spans="1:12" ht="15" customHeight="1">
      <c r="A15" s="29">
        <f t="shared" si="1"/>
        <v>13</v>
      </c>
      <c r="B15" s="11" t="str">
        <f>[1]февраль!B15</f>
        <v>Водоотведение(кв)</v>
      </c>
      <c r="C15" s="12">
        <v>0</v>
      </c>
      <c r="D15" s="13">
        <f>C15+Февраль!D15</f>
        <v>0</v>
      </c>
      <c r="E15" s="12">
        <v>0</v>
      </c>
      <c r="F15" s="13">
        <f>E15+Февраль!F15</f>
        <v>0</v>
      </c>
      <c r="G15" s="13">
        <f t="shared" si="0"/>
        <v>0</v>
      </c>
      <c r="H15" s="15">
        <f t="shared" si="0"/>
        <v>0</v>
      </c>
      <c r="I15" s="14"/>
      <c r="J15" s="15">
        <f>I15+Февраль!J15</f>
        <v>0</v>
      </c>
      <c r="K15" s="12"/>
      <c r="L15" s="13">
        <f>K15+Февраль!L15</f>
        <v>0</v>
      </c>
    </row>
    <row r="16" spans="1:12" ht="15" customHeight="1">
      <c r="A16" s="29">
        <f t="shared" si="1"/>
        <v>14</v>
      </c>
      <c r="B16" s="11" t="str">
        <f>[1]февраль!B16</f>
        <v>Эксплуатация общед.ПУ</v>
      </c>
      <c r="C16" s="12">
        <v>0</v>
      </c>
      <c r="D16" s="13">
        <f>C16+Февраль!D16</f>
        <v>0</v>
      </c>
      <c r="E16" s="12">
        <v>0</v>
      </c>
      <c r="F16" s="13">
        <f>E16+Февраль!F16</f>
        <v>0</v>
      </c>
      <c r="G16" s="13">
        <f t="shared" si="0"/>
        <v>0</v>
      </c>
      <c r="H16" s="15">
        <f t="shared" si="0"/>
        <v>0</v>
      </c>
      <c r="I16" s="14"/>
      <c r="J16" s="15">
        <f>I16+Февраль!J16</f>
        <v>0</v>
      </c>
      <c r="K16" s="12"/>
      <c r="L16" s="13">
        <f>K16+Февраль!L16</f>
        <v>0</v>
      </c>
    </row>
    <row r="17" spans="1:12" ht="15" customHeight="1">
      <c r="A17" s="29">
        <f t="shared" si="1"/>
        <v>15</v>
      </c>
      <c r="B17" s="11" t="str">
        <f>[1]февраль!B17</f>
        <v>Хол.водоснабжение(о/д нужды)</v>
      </c>
      <c r="C17" s="12">
        <v>0</v>
      </c>
      <c r="D17" s="13">
        <f>C17+Февраль!D17</f>
        <v>0</v>
      </c>
      <c r="E17" s="12">
        <v>0</v>
      </c>
      <c r="F17" s="13">
        <f>E17+Февраль!F17</f>
        <v>0</v>
      </c>
      <c r="G17" s="13">
        <f t="shared" si="0"/>
        <v>0</v>
      </c>
      <c r="H17" s="15">
        <f t="shared" si="0"/>
        <v>0</v>
      </c>
      <c r="I17" s="14"/>
      <c r="J17" s="15">
        <f>I17+Февраль!J17</f>
        <v>0</v>
      </c>
      <c r="K17" s="12"/>
      <c r="L17" s="13">
        <f>K17+Февраль!L17</f>
        <v>0</v>
      </c>
    </row>
    <row r="18" spans="1:12" ht="15" customHeight="1">
      <c r="A18" s="29">
        <f t="shared" si="1"/>
        <v>16</v>
      </c>
      <c r="B18" s="11" t="str">
        <f>[1]февраль!B18</f>
        <v>Водоотведение(о/д нужды)</v>
      </c>
      <c r="C18" s="12">
        <v>0</v>
      </c>
      <c r="D18" s="13">
        <f>C18+Февраль!D18</f>
        <v>0</v>
      </c>
      <c r="E18" s="12">
        <v>0</v>
      </c>
      <c r="F18" s="13">
        <f>E18+Февраль!F18</f>
        <v>0</v>
      </c>
      <c r="G18" s="13">
        <f t="shared" si="0"/>
        <v>0</v>
      </c>
      <c r="H18" s="15">
        <f t="shared" si="0"/>
        <v>0</v>
      </c>
      <c r="I18" s="14"/>
      <c r="J18" s="15">
        <f>I18+Февраль!J18</f>
        <v>0</v>
      </c>
      <c r="K18" s="14"/>
      <c r="L18" s="13">
        <f>K18+Февраль!L18</f>
        <v>0</v>
      </c>
    </row>
    <row r="19" spans="1:12" ht="15" customHeight="1">
      <c r="A19" s="29">
        <f t="shared" si="1"/>
        <v>17</v>
      </c>
      <c r="B19" s="11" t="str">
        <f>[1]февраль!B19</f>
        <v>Отопление(о/д нужды)</v>
      </c>
      <c r="C19" s="12">
        <v>0</v>
      </c>
      <c r="D19" s="13">
        <f>C19+Февраль!D19</f>
        <v>0</v>
      </c>
      <c r="E19" s="12">
        <v>0</v>
      </c>
      <c r="F19" s="13">
        <f>E19+Февраль!F19</f>
        <v>0</v>
      </c>
      <c r="G19" s="13">
        <f t="shared" si="0"/>
        <v>0</v>
      </c>
      <c r="H19" s="15">
        <f t="shared" si="0"/>
        <v>0</v>
      </c>
      <c r="I19" s="14"/>
      <c r="J19" s="15">
        <f>I19+Февраль!J19</f>
        <v>0</v>
      </c>
      <c r="K19" s="14"/>
      <c r="L19" s="13">
        <f>K19+Февраль!L19</f>
        <v>0</v>
      </c>
    </row>
    <row r="20" spans="1:12" ht="15" customHeight="1">
      <c r="A20" s="29">
        <f t="shared" si="1"/>
        <v>18</v>
      </c>
      <c r="B20" s="11" t="str">
        <f>[1]февраль!B20</f>
        <v>Электроснабжение(общед.нужды)</v>
      </c>
      <c r="C20" s="12">
        <v>0</v>
      </c>
      <c r="D20" s="13">
        <f>C20+Февраль!D20</f>
        <v>0</v>
      </c>
      <c r="E20" s="12">
        <v>0</v>
      </c>
      <c r="F20" s="13">
        <f>E20+Февраль!F20</f>
        <v>0</v>
      </c>
      <c r="G20" s="13">
        <f t="shared" si="0"/>
        <v>0</v>
      </c>
      <c r="H20" s="15">
        <f t="shared" si="0"/>
        <v>0</v>
      </c>
      <c r="I20" s="14"/>
      <c r="J20" s="15">
        <f>I20+Февраль!J20</f>
        <v>0</v>
      </c>
      <c r="K20" s="12"/>
      <c r="L20" s="13">
        <f>K20+Февраль!L20</f>
        <v>0</v>
      </c>
    </row>
    <row r="21" spans="1:12" ht="15" customHeight="1">
      <c r="A21" s="29">
        <f t="shared" si="1"/>
        <v>19</v>
      </c>
      <c r="B21" s="11" t="str">
        <f>[1]февраль!B21</f>
        <v>Гор.водоснабж.(о/д нужды)</v>
      </c>
      <c r="C21" s="12">
        <v>0</v>
      </c>
      <c r="D21" s="13">
        <f>C21+Февраль!D21</f>
        <v>0</v>
      </c>
      <c r="E21" s="12">
        <v>0</v>
      </c>
      <c r="F21" s="13">
        <f>E21+Февраль!F21</f>
        <v>0</v>
      </c>
      <c r="G21" s="13">
        <f t="shared" si="0"/>
        <v>0</v>
      </c>
      <c r="H21" s="15">
        <f t="shared" si="0"/>
        <v>0</v>
      </c>
      <c r="I21" s="14"/>
      <c r="J21" s="15">
        <f>I21+Февраль!J21</f>
        <v>0</v>
      </c>
      <c r="K21" s="12"/>
      <c r="L21" s="13">
        <f>K21+Февраль!L21</f>
        <v>0</v>
      </c>
    </row>
    <row r="22" spans="1:12" ht="15" customHeight="1">
      <c r="A22" s="29">
        <f t="shared" si="1"/>
        <v>20</v>
      </c>
      <c r="B22" s="11">
        <f>Февраль!B22</f>
        <v>0</v>
      </c>
      <c r="C22" s="12">
        <v>0</v>
      </c>
      <c r="D22" s="13">
        <f>C22+Февраль!D22</f>
        <v>0</v>
      </c>
      <c r="E22" s="12">
        <v>0</v>
      </c>
      <c r="F22" s="13">
        <f>E22+Февраль!F22</f>
        <v>0</v>
      </c>
      <c r="G22" s="13">
        <f t="shared" si="0"/>
        <v>0</v>
      </c>
      <c r="H22" s="15">
        <f t="shared" si="0"/>
        <v>0</v>
      </c>
      <c r="I22" s="14"/>
      <c r="J22" s="15">
        <f>I22+Февраль!J22</f>
        <v>0</v>
      </c>
      <c r="K22" s="12"/>
      <c r="L22" s="13">
        <f>K22+Февраль!L22</f>
        <v>0</v>
      </c>
    </row>
    <row r="23" spans="1:12" ht="18" customHeight="1">
      <c r="A23" s="30"/>
      <c r="B23" s="22" t="s">
        <v>32</v>
      </c>
      <c r="C23" s="23">
        <f t="shared" ref="C23:L23" si="2">SUM(C3:C22)</f>
        <v>0</v>
      </c>
      <c r="D23" s="23">
        <f t="shared" si="2"/>
        <v>0</v>
      </c>
      <c r="E23" s="24">
        <f t="shared" si="2"/>
        <v>0</v>
      </c>
      <c r="F23" s="24">
        <f t="shared" si="2"/>
        <v>0</v>
      </c>
      <c r="G23" s="23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3">
        <f t="shared" si="2"/>
        <v>0</v>
      </c>
      <c r="L23" s="23">
        <f t="shared" si="2"/>
        <v>0</v>
      </c>
    </row>
    <row r="24" spans="1:12" ht="18" customHeight="1">
      <c r="B24" s="9"/>
    </row>
    <row r="25" spans="1:12">
      <c r="B25" s="3" t="s">
        <v>36</v>
      </c>
      <c r="C25" s="14">
        <f>C3+C7+C12+C13+C14+C16</f>
        <v>0</v>
      </c>
      <c r="D25" s="14">
        <f t="shared" ref="D25:I25" si="3">D3+D7+D12+D13+D14+D16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</row>
    <row r="26" spans="1:12">
      <c r="B26" s="46" t="s">
        <v>33</v>
      </c>
      <c r="C26" s="14">
        <f>C9+C10+C11+C15+C17+C18</f>
        <v>0</v>
      </c>
      <c r="D26" s="14">
        <f t="shared" ref="D26:J26" si="4">D9+D10+D11+D15+D17+D18</f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  <c r="H26" s="14">
        <f t="shared" si="4"/>
        <v>0</v>
      </c>
      <c r="I26" s="14">
        <f t="shared" si="4"/>
        <v>0</v>
      </c>
      <c r="J26" s="14">
        <f t="shared" si="4"/>
        <v>0</v>
      </c>
    </row>
    <row r="27" spans="1:12">
      <c r="B27" s="47" t="s">
        <v>34</v>
      </c>
      <c r="C27" s="14">
        <f>C8+C20</f>
        <v>0</v>
      </c>
      <c r="D27" s="14">
        <f t="shared" ref="D27:J27" si="5">D8+D20</f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</row>
    <row r="28" spans="1:12">
      <c r="B28" s="47" t="s">
        <v>35</v>
      </c>
      <c r="C28" s="14">
        <f>C4+C5+C19+C21</f>
        <v>0</v>
      </c>
      <c r="D28" s="14">
        <f t="shared" ref="D28:J28" si="6">D4+D5+D19+D21</f>
        <v>0</v>
      </c>
      <c r="E28" s="14">
        <f t="shared" si="6"/>
        <v>0</v>
      </c>
      <c r="F28" s="14">
        <f t="shared" si="6"/>
        <v>0</v>
      </c>
      <c r="G28" s="14">
        <f t="shared" si="6"/>
        <v>0</v>
      </c>
      <c r="H28" s="14">
        <f t="shared" si="6"/>
        <v>0</v>
      </c>
      <c r="I28" s="14">
        <f t="shared" si="6"/>
        <v>0</v>
      </c>
      <c r="J28" s="14">
        <f t="shared" si="6"/>
        <v>0</v>
      </c>
    </row>
    <row r="29" spans="1:12">
      <c r="B29" s="9"/>
    </row>
    <row r="30" spans="1:12">
      <c r="B30" s="9"/>
    </row>
    <row r="33" spans="3:5">
      <c r="C33">
        <f>62071.05+58507.57</f>
        <v>120578.62</v>
      </c>
      <c r="E33">
        <f>30204.71+53323.81</f>
        <v>83528.51999999999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C3" sqref="C3:C22"/>
    </sheetView>
  </sheetViews>
  <sheetFormatPr defaultRowHeight="15"/>
  <cols>
    <col min="1" max="1" width="6.140625" customWidth="1"/>
    <col min="2" max="2" width="35.140625" customWidth="1"/>
    <col min="3" max="3" width="13.28515625" customWidth="1"/>
    <col min="4" max="4" width="15.140625" customWidth="1"/>
    <col min="5" max="5" width="14.42578125" customWidth="1"/>
    <col min="6" max="7" width="14.140625" customWidth="1"/>
    <col min="8" max="8" width="13.7109375" customWidth="1"/>
    <col min="9" max="9" width="14" customWidth="1"/>
    <col min="10" max="10" width="15.140625" customWidth="1"/>
    <col min="11" max="11" width="14" customWidth="1"/>
  </cols>
  <sheetData>
    <row r="1" spans="1:13">
      <c r="B1" s="2" t="s">
        <v>44</v>
      </c>
      <c r="C1" t="s">
        <v>42</v>
      </c>
      <c r="D1" s="2" t="s">
        <v>37</v>
      </c>
      <c r="E1" s="2"/>
    </row>
    <row r="2" spans="1:13" s="31" customFormat="1" ht="39">
      <c r="A2" s="50" t="s">
        <v>1</v>
      </c>
      <c r="B2" s="51" t="s">
        <v>2</v>
      </c>
      <c r="C2" s="52" t="s">
        <v>3</v>
      </c>
      <c r="D2" s="53" t="s">
        <v>4</v>
      </c>
      <c r="E2" s="54" t="s">
        <v>5</v>
      </c>
      <c r="F2" s="53" t="s">
        <v>6</v>
      </c>
      <c r="G2" s="53" t="s">
        <v>7</v>
      </c>
      <c r="H2" s="55" t="s">
        <v>8</v>
      </c>
      <c r="I2" s="54" t="s">
        <v>9</v>
      </c>
      <c r="J2" s="55" t="s">
        <v>10</v>
      </c>
      <c r="K2" s="51" t="s">
        <v>11</v>
      </c>
      <c r="L2" s="53" t="s">
        <v>12</v>
      </c>
      <c r="M2" s="2"/>
    </row>
    <row r="3" spans="1:13" ht="15.75" customHeight="1">
      <c r="A3" s="29">
        <v>1</v>
      </c>
      <c r="B3" s="11" t="str">
        <f>[1]март!B3</f>
        <v>Содержание общ.имущ.дома</v>
      </c>
      <c r="C3" s="12">
        <v>0</v>
      </c>
      <c r="D3" s="13">
        <f>C3+Март!D3</f>
        <v>0</v>
      </c>
      <c r="E3" s="12">
        <v>0</v>
      </c>
      <c r="F3" s="13">
        <f>E3+Март!F3</f>
        <v>0</v>
      </c>
      <c r="G3" s="13">
        <f>E3-C3</f>
        <v>0</v>
      </c>
      <c r="H3" s="15">
        <f>F3-D3</f>
        <v>0</v>
      </c>
      <c r="I3" s="14"/>
      <c r="J3" s="15">
        <f>I3+Март!J3</f>
        <v>0</v>
      </c>
      <c r="K3" s="12"/>
      <c r="L3" s="13">
        <f>K3+Март!L3</f>
        <v>0</v>
      </c>
    </row>
    <row r="4" spans="1:13" ht="15.75" customHeight="1">
      <c r="A4" s="29">
        <f>A3+1</f>
        <v>2</v>
      </c>
      <c r="B4" s="11" t="str">
        <f>[1]март!B4</f>
        <v>Отопление</v>
      </c>
      <c r="C4" s="12">
        <v>0</v>
      </c>
      <c r="D4" s="13">
        <f>C4+Март!D4</f>
        <v>0</v>
      </c>
      <c r="E4" s="12">
        <v>0</v>
      </c>
      <c r="F4" s="13">
        <f>E4+Март!F4</f>
        <v>0</v>
      </c>
      <c r="G4" s="13">
        <f t="shared" ref="G4:H22" si="0">E4-C4</f>
        <v>0</v>
      </c>
      <c r="H4" s="15">
        <f t="shared" si="0"/>
        <v>0</v>
      </c>
      <c r="I4" s="14"/>
      <c r="J4" s="15">
        <f>I4+Март!J4</f>
        <v>0</v>
      </c>
      <c r="K4" s="12"/>
      <c r="L4" s="13">
        <f>K4+Март!L4</f>
        <v>0</v>
      </c>
      <c r="M4" s="49">
        <f>L4-J4</f>
        <v>0</v>
      </c>
    </row>
    <row r="5" spans="1:13" ht="15.75" customHeight="1">
      <c r="A5" s="29">
        <f t="shared" ref="A5:A22" si="1">A4+1</f>
        <v>3</v>
      </c>
      <c r="B5" s="11" t="str">
        <f>[1]март!B5</f>
        <v>Горячее водоснабжение</v>
      </c>
      <c r="C5" s="12">
        <v>0</v>
      </c>
      <c r="D5" s="13">
        <f>C5+Март!D5</f>
        <v>0</v>
      </c>
      <c r="E5" s="12">
        <v>0</v>
      </c>
      <c r="F5" s="13">
        <f>E5+Март!F5</f>
        <v>0</v>
      </c>
      <c r="G5" s="13">
        <f t="shared" si="0"/>
        <v>0</v>
      </c>
      <c r="H5" s="15">
        <f t="shared" si="0"/>
        <v>0</v>
      </c>
      <c r="I5" s="14"/>
      <c r="J5" s="15">
        <f>I5+Март!J5</f>
        <v>0</v>
      </c>
      <c r="K5" s="12"/>
      <c r="L5" s="13">
        <f>K5+Март!L5</f>
        <v>0</v>
      </c>
    </row>
    <row r="6" spans="1:13" ht="15.75" customHeight="1">
      <c r="A6" s="29">
        <f t="shared" si="1"/>
        <v>4</v>
      </c>
      <c r="B6" s="11" t="str">
        <f>[1]март!B6</f>
        <v>Газ</v>
      </c>
      <c r="C6" s="12">
        <v>0</v>
      </c>
      <c r="D6" s="13">
        <f>C6+Март!D6</f>
        <v>0</v>
      </c>
      <c r="E6" s="12">
        <v>0</v>
      </c>
      <c r="F6" s="13">
        <f>E6+Март!F6</f>
        <v>0</v>
      </c>
      <c r="G6" s="13">
        <f t="shared" si="0"/>
        <v>0</v>
      </c>
      <c r="H6" s="15">
        <f t="shared" si="0"/>
        <v>0</v>
      </c>
      <c r="I6" s="14"/>
      <c r="J6" s="15">
        <f>I6+Март!J6</f>
        <v>0</v>
      </c>
      <c r="K6" s="12"/>
      <c r="L6" s="13">
        <f>K6+Март!L6</f>
        <v>0</v>
      </c>
    </row>
    <row r="7" spans="1:13" ht="15.75" customHeight="1">
      <c r="A7" s="29">
        <f t="shared" si="1"/>
        <v>5</v>
      </c>
      <c r="B7" s="11" t="str">
        <f>[1]март!B7</f>
        <v>Уборка и сан.очистка зем.уч.</v>
      </c>
      <c r="C7" s="12">
        <v>0</v>
      </c>
      <c r="D7" s="13">
        <f>C7+Март!D7</f>
        <v>0</v>
      </c>
      <c r="E7" s="12">
        <v>0</v>
      </c>
      <c r="F7" s="13">
        <f>E7+Март!F7</f>
        <v>0</v>
      </c>
      <c r="G7" s="13">
        <f t="shared" si="0"/>
        <v>0</v>
      </c>
      <c r="H7" s="15">
        <f t="shared" si="0"/>
        <v>0</v>
      </c>
      <c r="I7" s="14"/>
      <c r="J7" s="15">
        <f>I7+Март!J7</f>
        <v>0</v>
      </c>
      <c r="K7" s="12"/>
      <c r="L7" s="13">
        <f>K7+Март!L7</f>
        <v>0</v>
      </c>
    </row>
    <row r="8" spans="1:13" ht="15.75" customHeight="1">
      <c r="A8" s="29">
        <f t="shared" si="1"/>
        <v>6</v>
      </c>
      <c r="B8" s="11" t="str">
        <f>[1]март!B8</f>
        <v>Электроснабжение(инд.потр)</v>
      </c>
      <c r="C8" s="12">
        <v>0</v>
      </c>
      <c r="D8" s="13">
        <f>C8+Март!D8</f>
        <v>0</v>
      </c>
      <c r="E8" s="12">
        <v>0</v>
      </c>
      <c r="F8" s="13">
        <f>E8+Март!F8</f>
        <v>0</v>
      </c>
      <c r="G8" s="13">
        <f t="shared" si="0"/>
        <v>0</v>
      </c>
      <c r="H8" s="15">
        <f t="shared" si="0"/>
        <v>0</v>
      </c>
      <c r="I8" s="14"/>
      <c r="J8" s="15">
        <f>I8+Март!J8</f>
        <v>0</v>
      </c>
      <c r="K8" s="12"/>
      <c r="L8" s="13">
        <f>K8+Март!L8</f>
        <v>0</v>
      </c>
    </row>
    <row r="9" spans="1:13" ht="15.75" customHeight="1">
      <c r="A9" s="29">
        <f t="shared" si="1"/>
        <v>7</v>
      </c>
      <c r="B9" s="11" t="str">
        <f>[1]март!B9</f>
        <v>Холодная вода</v>
      </c>
      <c r="C9" s="12">
        <v>0</v>
      </c>
      <c r="D9" s="13">
        <f>C9+Март!D9</f>
        <v>0</v>
      </c>
      <c r="E9" s="12">
        <v>0</v>
      </c>
      <c r="F9" s="13">
        <f>E9+Март!F9</f>
        <v>0</v>
      </c>
      <c r="G9" s="13">
        <f t="shared" si="0"/>
        <v>0</v>
      </c>
      <c r="H9" s="15">
        <f t="shared" si="0"/>
        <v>0</v>
      </c>
      <c r="I9" s="14"/>
      <c r="J9" s="15">
        <f>I9+Март!J9</f>
        <v>0</v>
      </c>
      <c r="K9" s="12"/>
      <c r="L9" s="13">
        <f>K9+Март!L9</f>
        <v>0</v>
      </c>
    </row>
    <row r="10" spans="1:13" ht="15.75" customHeight="1">
      <c r="A10" s="29">
        <f t="shared" si="1"/>
        <v>8</v>
      </c>
      <c r="B10" s="11" t="str">
        <f>[1]март!B10</f>
        <v>Канализирование х.воды</v>
      </c>
      <c r="C10" s="12">
        <v>0</v>
      </c>
      <c r="D10" s="13">
        <f>C10+Март!D10</f>
        <v>0</v>
      </c>
      <c r="E10" s="12">
        <v>0</v>
      </c>
      <c r="F10" s="13">
        <f>E10+Март!F10</f>
        <v>0</v>
      </c>
      <c r="G10" s="13">
        <f t="shared" si="0"/>
        <v>0</v>
      </c>
      <c r="H10" s="15">
        <f t="shared" si="0"/>
        <v>0</v>
      </c>
      <c r="I10" s="14"/>
      <c r="J10" s="15">
        <f>I10+Март!J10</f>
        <v>0</v>
      </c>
      <c r="K10" s="12"/>
      <c r="L10" s="13">
        <f>K10+Март!L10</f>
        <v>0</v>
      </c>
    </row>
    <row r="11" spans="1:13" ht="15.75" customHeight="1">
      <c r="A11" s="29">
        <f t="shared" si="1"/>
        <v>9</v>
      </c>
      <c r="B11" s="11" t="str">
        <f>[1]март!B11</f>
        <v>Канализирование г.воды</v>
      </c>
      <c r="C11" s="12">
        <v>0</v>
      </c>
      <c r="D11" s="13">
        <f>C11+Март!D11</f>
        <v>0</v>
      </c>
      <c r="E11" s="12">
        <v>0</v>
      </c>
      <c r="F11" s="13">
        <f>E11+Март!F11</f>
        <v>0</v>
      </c>
      <c r="G11" s="13">
        <f t="shared" si="0"/>
        <v>0</v>
      </c>
      <c r="H11" s="15">
        <f t="shared" si="0"/>
        <v>0</v>
      </c>
      <c r="I11" s="14"/>
      <c r="J11" s="15">
        <f>I11+Март!J11</f>
        <v>0</v>
      </c>
      <c r="K11" s="12"/>
      <c r="L11" s="13">
        <f>K11+Март!L11</f>
        <v>0</v>
      </c>
    </row>
    <row r="12" spans="1:13" ht="15.75" customHeight="1">
      <c r="A12" s="29">
        <f t="shared" si="1"/>
        <v>10</v>
      </c>
      <c r="B12" s="11" t="str">
        <f>[1]март!B12</f>
        <v>Тек.рем.общ.имущ.дома</v>
      </c>
      <c r="C12" s="12">
        <v>0</v>
      </c>
      <c r="D12" s="13">
        <f>C12+Март!D12</f>
        <v>0</v>
      </c>
      <c r="E12" s="12">
        <v>0</v>
      </c>
      <c r="F12" s="13">
        <f>E12+Март!F12</f>
        <v>0</v>
      </c>
      <c r="G12" s="13">
        <f>E12-C12</f>
        <v>0</v>
      </c>
      <c r="H12" s="15">
        <f t="shared" si="0"/>
        <v>0</v>
      </c>
      <c r="I12" s="14"/>
      <c r="J12" s="15">
        <f>I12+Март!J12</f>
        <v>0</v>
      </c>
      <c r="K12" s="12"/>
      <c r="L12" s="13">
        <f>K12+Март!L12</f>
        <v>0</v>
      </c>
    </row>
    <row r="13" spans="1:13" ht="15.75" customHeight="1">
      <c r="A13" s="29">
        <f t="shared" si="1"/>
        <v>11</v>
      </c>
      <c r="B13" s="11" t="str">
        <f>[1]март!B13</f>
        <v>Сод.и тек.рем.в/дом.газосн</v>
      </c>
      <c r="C13" s="12">
        <v>0</v>
      </c>
      <c r="D13" s="13">
        <f>C13+Март!D13</f>
        <v>0</v>
      </c>
      <c r="E13" s="12">
        <v>0</v>
      </c>
      <c r="F13" s="13">
        <f>E13+Март!F13</f>
        <v>0</v>
      </c>
      <c r="G13" s="13">
        <f>E13-C13</f>
        <v>0</v>
      </c>
      <c r="H13" s="15">
        <f t="shared" si="0"/>
        <v>0</v>
      </c>
      <c r="I13" s="14"/>
      <c r="J13" s="15">
        <f>I13+Март!J13</f>
        <v>0</v>
      </c>
      <c r="K13" s="12"/>
      <c r="L13" s="13">
        <f>K13+Март!L13</f>
        <v>0</v>
      </c>
    </row>
    <row r="14" spans="1:13" ht="15.75" customHeight="1">
      <c r="A14" s="29">
        <f t="shared" si="1"/>
        <v>12</v>
      </c>
      <c r="B14" s="11" t="str">
        <f>[1]март!B14</f>
        <v>Управление многокв.домом</v>
      </c>
      <c r="C14" s="12">
        <v>0</v>
      </c>
      <c r="D14" s="13">
        <f>C14+Март!D14</f>
        <v>0</v>
      </c>
      <c r="E14" s="12">
        <v>0</v>
      </c>
      <c r="F14" s="13">
        <f>E14+Март!F14</f>
        <v>0</v>
      </c>
      <c r="G14" s="13">
        <f t="shared" si="0"/>
        <v>0</v>
      </c>
      <c r="H14" s="15">
        <f t="shared" si="0"/>
        <v>0</v>
      </c>
      <c r="I14" s="14"/>
      <c r="J14" s="15">
        <f>I14+Март!J14</f>
        <v>0</v>
      </c>
      <c r="K14" s="12"/>
      <c r="L14" s="13">
        <f>K14+Март!L14</f>
        <v>0</v>
      </c>
    </row>
    <row r="15" spans="1:13" ht="15.75" customHeight="1">
      <c r="A15" s="29">
        <f t="shared" si="1"/>
        <v>13</v>
      </c>
      <c r="B15" s="11" t="str">
        <f>[1]март!B15</f>
        <v>Водоотведение(кв)</v>
      </c>
      <c r="C15" s="12">
        <v>0</v>
      </c>
      <c r="D15" s="13">
        <f>C15+Март!D15</f>
        <v>0</v>
      </c>
      <c r="E15" s="12">
        <v>0</v>
      </c>
      <c r="F15" s="13">
        <f>E15+Март!F15</f>
        <v>0</v>
      </c>
      <c r="G15" s="13">
        <f t="shared" si="0"/>
        <v>0</v>
      </c>
      <c r="H15" s="15">
        <f t="shared" si="0"/>
        <v>0</v>
      </c>
      <c r="I15" s="14"/>
      <c r="J15" s="15">
        <f>I15+Март!J15</f>
        <v>0</v>
      </c>
      <c r="K15" s="12"/>
      <c r="L15" s="13">
        <f>K15+Март!L15</f>
        <v>0</v>
      </c>
    </row>
    <row r="16" spans="1:13" ht="15.75" customHeight="1">
      <c r="A16" s="29">
        <f t="shared" si="1"/>
        <v>14</v>
      </c>
      <c r="B16" s="11" t="str">
        <f>[1]март!B16</f>
        <v>Эксплуатация общед.ПУ</v>
      </c>
      <c r="C16" s="12">
        <v>0</v>
      </c>
      <c r="D16" s="13">
        <f>C16+Март!D16</f>
        <v>0</v>
      </c>
      <c r="E16" s="12">
        <v>0</v>
      </c>
      <c r="F16" s="13">
        <f>E16+Март!F16</f>
        <v>0</v>
      </c>
      <c r="G16" s="13">
        <f t="shared" si="0"/>
        <v>0</v>
      </c>
      <c r="H16" s="15">
        <f t="shared" si="0"/>
        <v>0</v>
      </c>
      <c r="I16" s="14"/>
      <c r="J16" s="15">
        <f>I16+Март!J16</f>
        <v>0</v>
      </c>
      <c r="K16" s="12"/>
      <c r="L16" s="13">
        <f>K16+Март!L16</f>
        <v>0</v>
      </c>
    </row>
    <row r="17" spans="1:12" ht="15.75" customHeight="1">
      <c r="A17" s="29">
        <f t="shared" si="1"/>
        <v>15</v>
      </c>
      <c r="B17" s="11" t="str">
        <f>[1]март!B17</f>
        <v>Хол.водоснабжение(о/д нужды)</v>
      </c>
      <c r="C17" s="12">
        <v>0</v>
      </c>
      <c r="D17" s="13">
        <f>C17+Март!D17</f>
        <v>0</v>
      </c>
      <c r="E17" s="12">
        <v>0</v>
      </c>
      <c r="F17" s="13">
        <f>E17+Март!F17</f>
        <v>0</v>
      </c>
      <c r="G17" s="13">
        <f t="shared" si="0"/>
        <v>0</v>
      </c>
      <c r="H17" s="15">
        <f t="shared" si="0"/>
        <v>0</v>
      </c>
      <c r="I17" s="14"/>
      <c r="J17" s="15">
        <f>I17+Март!J17</f>
        <v>0</v>
      </c>
      <c r="K17" s="12"/>
      <c r="L17" s="13">
        <f>K17+Март!L17</f>
        <v>0</v>
      </c>
    </row>
    <row r="18" spans="1:12" ht="15.75" customHeight="1">
      <c r="A18" s="29">
        <f t="shared" si="1"/>
        <v>16</v>
      </c>
      <c r="B18" s="11" t="str">
        <f>[1]март!B18</f>
        <v>Водоотведение(о/д нужды)</v>
      </c>
      <c r="C18" s="12">
        <v>0</v>
      </c>
      <c r="D18" s="13">
        <f>C18+Март!D18</f>
        <v>0</v>
      </c>
      <c r="E18" s="12">
        <v>0</v>
      </c>
      <c r="F18" s="13">
        <f>E18+Март!F18</f>
        <v>0</v>
      </c>
      <c r="G18" s="13">
        <f t="shared" si="0"/>
        <v>0</v>
      </c>
      <c r="H18" s="15">
        <f t="shared" si="0"/>
        <v>0</v>
      </c>
      <c r="I18" s="14"/>
      <c r="J18" s="15">
        <f>I18+Март!J18</f>
        <v>0</v>
      </c>
      <c r="K18" s="12"/>
      <c r="L18" s="13">
        <f>K18+Март!L18</f>
        <v>0</v>
      </c>
    </row>
    <row r="19" spans="1:12" ht="15.75" customHeight="1">
      <c r="A19" s="29">
        <f t="shared" si="1"/>
        <v>17</v>
      </c>
      <c r="B19" s="11" t="str">
        <f>[1]март!B19</f>
        <v>Отопление(о/д нужды)</v>
      </c>
      <c r="C19" s="12">
        <v>0</v>
      </c>
      <c r="D19" s="13">
        <f>C19+Март!D19</f>
        <v>0</v>
      </c>
      <c r="E19" s="12">
        <v>0</v>
      </c>
      <c r="F19" s="13">
        <f>E19+Март!F19</f>
        <v>0</v>
      </c>
      <c r="G19" s="13">
        <f t="shared" si="0"/>
        <v>0</v>
      </c>
      <c r="H19" s="15">
        <f t="shared" si="0"/>
        <v>0</v>
      </c>
      <c r="I19" s="14"/>
      <c r="J19" s="15">
        <f>I19+Март!J19</f>
        <v>0</v>
      </c>
      <c r="K19" s="14"/>
      <c r="L19" s="13">
        <f>K19+Март!L19</f>
        <v>0</v>
      </c>
    </row>
    <row r="20" spans="1:12" ht="15.75" customHeight="1">
      <c r="A20" s="29">
        <f t="shared" si="1"/>
        <v>18</v>
      </c>
      <c r="B20" s="11" t="str">
        <f>[1]март!B20</f>
        <v>Электроснабжение(общед.нужды)</v>
      </c>
      <c r="C20" s="12">
        <v>0</v>
      </c>
      <c r="D20" s="13">
        <f>C20+Март!D20</f>
        <v>0</v>
      </c>
      <c r="E20" s="12">
        <v>0</v>
      </c>
      <c r="F20" s="13">
        <f>E20+Март!F20</f>
        <v>0</v>
      </c>
      <c r="G20" s="13">
        <f t="shared" si="0"/>
        <v>0</v>
      </c>
      <c r="H20" s="15">
        <f t="shared" si="0"/>
        <v>0</v>
      </c>
      <c r="I20" s="14"/>
      <c r="J20" s="15">
        <f>I20+Март!J20</f>
        <v>0</v>
      </c>
      <c r="K20" s="12"/>
      <c r="L20" s="13">
        <f>K20+Март!L20</f>
        <v>0</v>
      </c>
    </row>
    <row r="21" spans="1:12" ht="15.75" customHeight="1">
      <c r="A21" s="29">
        <f t="shared" si="1"/>
        <v>19</v>
      </c>
      <c r="B21" s="11" t="str">
        <f>[1]март!B21</f>
        <v>Гор.водоснабж.(о/д нужды)</v>
      </c>
      <c r="C21" s="12">
        <v>0</v>
      </c>
      <c r="D21" s="13">
        <f>C21+Март!D21</f>
        <v>0</v>
      </c>
      <c r="E21" s="12">
        <v>0</v>
      </c>
      <c r="F21" s="13">
        <f>E21+Март!F21</f>
        <v>0</v>
      </c>
      <c r="G21" s="13">
        <f t="shared" si="0"/>
        <v>0</v>
      </c>
      <c r="H21" s="15">
        <f t="shared" si="0"/>
        <v>0</v>
      </c>
      <c r="I21" s="14"/>
      <c r="J21" s="15">
        <f>I21+Март!J21</f>
        <v>0</v>
      </c>
      <c r="K21" s="12"/>
      <c r="L21" s="13">
        <f>K21+Март!L21</f>
        <v>0</v>
      </c>
    </row>
    <row r="22" spans="1:12" ht="15.75" customHeight="1">
      <c r="A22" s="29">
        <f t="shared" si="1"/>
        <v>20</v>
      </c>
      <c r="B22" s="11">
        <f>Март!B22</f>
        <v>0</v>
      </c>
      <c r="C22" s="12">
        <v>0</v>
      </c>
      <c r="D22" s="13">
        <f>C22+Март!D22</f>
        <v>0</v>
      </c>
      <c r="E22" s="12">
        <v>0</v>
      </c>
      <c r="F22" s="13">
        <f>E22+Март!F22</f>
        <v>0</v>
      </c>
      <c r="G22" s="13">
        <f t="shared" si="0"/>
        <v>0</v>
      </c>
      <c r="H22" s="15">
        <f t="shared" si="0"/>
        <v>0</v>
      </c>
      <c r="I22" s="14"/>
      <c r="J22" s="15">
        <f>I22+Март!J22</f>
        <v>0</v>
      </c>
      <c r="K22" s="12"/>
      <c r="L22" s="13">
        <f>K22+Март!L22</f>
        <v>0</v>
      </c>
    </row>
    <row r="23" spans="1:12" ht="15.75" customHeight="1">
      <c r="A23" s="30"/>
      <c r="B23" s="48" t="s">
        <v>32</v>
      </c>
      <c r="C23" s="23">
        <f t="shared" ref="C23:L23" si="2">SUM(C3:C22)</f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</row>
    <row r="24" spans="1:12" ht="20.25" customHeight="1">
      <c r="I24" s="49"/>
    </row>
    <row r="26" spans="1:12">
      <c r="B26" s="29" t="s">
        <v>33</v>
      </c>
      <c r="C26" s="14">
        <f>C9+C10+C11+C15+C17+C18</f>
        <v>0</v>
      </c>
      <c r="D26" s="14">
        <f t="shared" ref="D26:J26" si="3">D9+D10+D11+D15+D17+D18</f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</row>
    <row r="27" spans="1:12">
      <c r="B27" s="28" t="s">
        <v>34</v>
      </c>
      <c r="C27" s="14">
        <f>C8+C20</f>
        <v>0</v>
      </c>
      <c r="D27" s="14">
        <f t="shared" ref="D27:J27" si="4">D8+D20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</row>
    <row r="28" spans="1:12">
      <c r="B28" s="28" t="s">
        <v>35</v>
      </c>
      <c r="C28" s="14">
        <f>C4+C5+C19+C21</f>
        <v>0</v>
      </c>
      <c r="D28" s="14">
        <f t="shared" ref="D28:J28" si="5">D4+D5+D19+D21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E18" sqref="E18:E22"/>
    </sheetView>
  </sheetViews>
  <sheetFormatPr defaultRowHeight="15"/>
  <cols>
    <col min="1" max="1" width="4.28515625" customWidth="1"/>
    <col min="2" max="2" width="38.140625" customWidth="1"/>
    <col min="3" max="3" width="15.28515625" customWidth="1"/>
    <col min="4" max="12" width="12" customWidth="1"/>
  </cols>
  <sheetData>
    <row r="1" spans="1:12">
      <c r="B1" s="2" t="s">
        <v>44</v>
      </c>
      <c r="C1" t="s">
        <v>46</v>
      </c>
      <c r="D1" s="2" t="s">
        <v>37</v>
      </c>
      <c r="E1" s="2"/>
    </row>
    <row r="2" spans="1:12" ht="45">
      <c r="A2" s="28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7" t="s">
        <v>9</v>
      </c>
      <c r="J2" s="8" t="s">
        <v>10</v>
      </c>
      <c r="K2" s="4" t="s">
        <v>11</v>
      </c>
      <c r="L2" s="6" t="s">
        <v>12</v>
      </c>
    </row>
    <row r="3" spans="1:12" ht="12.75" customHeight="1">
      <c r="A3" s="29">
        <v>1</v>
      </c>
      <c r="B3" s="11" t="str">
        <f>[1]апрель!B5</f>
        <v>Содержание общ.имущ.дома</v>
      </c>
      <c r="C3" s="12">
        <v>17062.22</v>
      </c>
      <c r="D3" s="13">
        <f>C3+Апрель!D3</f>
        <v>17062.22</v>
      </c>
      <c r="E3" s="14">
        <v>2126.5300000000002</v>
      </c>
      <c r="F3" s="13">
        <f>E3+Апрель!F3</f>
        <v>2126.5300000000002</v>
      </c>
      <c r="G3" s="13">
        <f>E3-C3</f>
        <v>-14935.69</v>
      </c>
      <c r="H3" s="15">
        <f>F3-D3</f>
        <v>-14935.69</v>
      </c>
      <c r="I3" s="14"/>
      <c r="J3" s="15">
        <f>I3+Апрель!J3</f>
        <v>0</v>
      </c>
      <c r="K3" s="12"/>
      <c r="L3" s="13">
        <f>K3+Апрель!L3</f>
        <v>0</v>
      </c>
    </row>
    <row r="4" spans="1:12" ht="12.75" customHeight="1">
      <c r="A4" s="29">
        <f>A3+1</f>
        <v>2</v>
      </c>
      <c r="B4" s="11" t="str">
        <f>[1]апрель!B6</f>
        <v>Отопление</v>
      </c>
      <c r="C4" s="12">
        <v>50064.52</v>
      </c>
      <c r="D4" s="13">
        <f>C4+Апрель!D4</f>
        <v>50064.52</v>
      </c>
      <c r="E4" s="14">
        <v>6239.74</v>
      </c>
      <c r="F4" s="13">
        <f>E4+Апрель!F4</f>
        <v>6239.74</v>
      </c>
      <c r="G4" s="13">
        <f t="shared" ref="G4:H22" si="0">E4-C4</f>
        <v>-43824.78</v>
      </c>
      <c r="H4" s="15">
        <f t="shared" si="0"/>
        <v>-43824.78</v>
      </c>
      <c r="I4" s="14"/>
      <c r="J4" s="15">
        <f>I4+Апрель!J4</f>
        <v>0</v>
      </c>
      <c r="K4" s="12"/>
      <c r="L4" s="13">
        <f>K4+Апрель!L4</f>
        <v>0</v>
      </c>
    </row>
    <row r="5" spans="1:12" ht="12.75" customHeight="1">
      <c r="A5" s="29">
        <f t="shared" ref="A5:A22" si="1">A4+1</f>
        <v>3</v>
      </c>
      <c r="B5" s="11" t="str">
        <f>[1]апрель!B7</f>
        <v>Горячее водоснабжение</v>
      </c>
      <c r="C5" s="12">
        <v>0</v>
      </c>
      <c r="D5" s="13">
        <f>C5+Апрель!D5</f>
        <v>0</v>
      </c>
      <c r="E5" s="14">
        <v>0</v>
      </c>
      <c r="F5" s="13">
        <f>E5+Апрель!F5</f>
        <v>0</v>
      </c>
      <c r="G5" s="13">
        <f t="shared" si="0"/>
        <v>0</v>
      </c>
      <c r="H5" s="15">
        <f t="shared" si="0"/>
        <v>0</v>
      </c>
      <c r="I5" s="14"/>
      <c r="J5" s="15">
        <f>I5+Апрель!J5</f>
        <v>0</v>
      </c>
      <c r="K5" s="12"/>
      <c r="L5" s="13">
        <f>K5+Апрель!L5</f>
        <v>0</v>
      </c>
    </row>
    <row r="6" spans="1:12" ht="12.75" customHeight="1">
      <c r="A6" s="29">
        <f t="shared" si="1"/>
        <v>4</v>
      </c>
      <c r="B6" s="11" t="str">
        <f>[1]апрель!B8</f>
        <v>Газ</v>
      </c>
      <c r="C6" s="12">
        <v>0</v>
      </c>
      <c r="D6" s="13">
        <f>C6+Апрель!D6</f>
        <v>0</v>
      </c>
      <c r="E6" s="14">
        <v>0</v>
      </c>
      <c r="F6" s="13">
        <f>E6+Апрель!F6</f>
        <v>0</v>
      </c>
      <c r="G6" s="13">
        <f t="shared" si="0"/>
        <v>0</v>
      </c>
      <c r="H6" s="15">
        <f t="shared" si="0"/>
        <v>0</v>
      </c>
      <c r="I6" s="14"/>
      <c r="J6" s="15">
        <f>I6+Апрель!J6</f>
        <v>0</v>
      </c>
      <c r="K6" s="12"/>
      <c r="L6" s="13">
        <f>K6+Апрель!L6</f>
        <v>0</v>
      </c>
    </row>
    <row r="7" spans="1:12" ht="12.75" customHeight="1">
      <c r="A7" s="29">
        <f t="shared" si="1"/>
        <v>5</v>
      </c>
      <c r="B7" s="11" t="str">
        <f>[1]апрель!B9</f>
        <v>Уборка и сан.очистка зем.уч.</v>
      </c>
      <c r="C7" s="12">
        <v>2623.86</v>
      </c>
      <c r="D7" s="13">
        <f>C7+Апрель!D7</f>
        <v>2623.86</v>
      </c>
      <c r="E7" s="14">
        <v>327.01</v>
      </c>
      <c r="F7" s="13">
        <f>E7+Апрель!F7</f>
        <v>327.01</v>
      </c>
      <c r="G7" s="13">
        <f t="shared" si="0"/>
        <v>-2296.8500000000004</v>
      </c>
      <c r="H7" s="15">
        <f t="shared" si="0"/>
        <v>-2296.8500000000004</v>
      </c>
      <c r="I7" s="14"/>
      <c r="J7" s="15">
        <f>I7+Апрель!J7</f>
        <v>0</v>
      </c>
      <c r="K7" s="12"/>
      <c r="L7" s="13">
        <f>K7+Апрель!L7</f>
        <v>0</v>
      </c>
    </row>
    <row r="8" spans="1:12" ht="12.75" customHeight="1">
      <c r="A8" s="29">
        <f t="shared" si="1"/>
        <v>6</v>
      </c>
      <c r="B8" s="11" t="str">
        <f>[1]апрель!B10</f>
        <v>Электроснабжение(инд.потр)</v>
      </c>
      <c r="C8" s="12">
        <v>0</v>
      </c>
      <c r="D8" s="13">
        <f>C8+Апрель!D8</f>
        <v>0</v>
      </c>
      <c r="E8" s="14">
        <v>0</v>
      </c>
      <c r="F8" s="13">
        <f>E8+Апрель!F8</f>
        <v>0</v>
      </c>
      <c r="G8" s="13">
        <f t="shared" si="0"/>
        <v>0</v>
      </c>
      <c r="H8" s="15">
        <f t="shared" si="0"/>
        <v>0</v>
      </c>
      <c r="I8" s="14"/>
      <c r="J8" s="15">
        <f>I8+Апрель!J8</f>
        <v>0</v>
      </c>
      <c r="K8" s="12"/>
      <c r="L8" s="13">
        <f>K8+Апрель!L8</f>
        <v>0</v>
      </c>
    </row>
    <row r="9" spans="1:12" ht="12.75" customHeight="1">
      <c r="A9" s="29">
        <f t="shared" si="1"/>
        <v>7</v>
      </c>
      <c r="B9" s="11" t="str">
        <f>[1]апрель!B11</f>
        <v>Холодная вода</v>
      </c>
      <c r="C9" s="12">
        <v>19463.28</v>
      </c>
      <c r="D9" s="13">
        <f>C9+Апрель!D9</f>
        <v>19463.28</v>
      </c>
      <c r="E9" s="14">
        <v>0</v>
      </c>
      <c r="F9" s="13">
        <f>E9+Апрель!F9</f>
        <v>0</v>
      </c>
      <c r="G9" s="13">
        <f t="shared" si="0"/>
        <v>-19463.28</v>
      </c>
      <c r="H9" s="15">
        <f t="shared" si="0"/>
        <v>-19463.28</v>
      </c>
      <c r="I9" s="14"/>
      <c r="J9" s="15">
        <f>I9+Апрель!J9</f>
        <v>0</v>
      </c>
      <c r="K9" s="12"/>
      <c r="L9" s="13">
        <f>K9+Апрель!L9</f>
        <v>0</v>
      </c>
    </row>
    <row r="10" spans="1:12" ht="12.75" customHeight="1">
      <c r="A10" s="29">
        <f t="shared" si="1"/>
        <v>8</v>
      </c>
      <c r="B10" s="11" t="str">
        <f>[1]апрель!B12</f>
        <v>Канализирование х.воды</v>
      </c>
      <c r="C10" s="12">
        <v>0</v>
      </c>
      <c r="D10" s="13">
        <f>C10+Апрель!D10</f>
        <v>0</v>
      </c>
      <c r="E10" s="14">
        <v>0</v>
      </c>
      <c r="F10" s="13">
        <f>E10+Апрель!F10</f>
        <v>0</v>
      </c>
      <c r="G10" s="13">
        <f t="shared" si="0"/>
        <v>0</v>
      </c>
      <c r="H10" s="15">
        <f t="shared" si="0"/>
        <v>0</v>
      </c>
      <c r="I10" s="14"/>
      <c r="J10" s="15">
        <f>I10+Апрель!J10</f>
        <v>0</v>
      </c>
      <c r="K10" s="12"/>
      <c r="L10" s="13">
        <f>K10+Апрель!L10</f>
        <v>0</v>
      </c>
    </row>
    <row r="11" spans="1:12" ht="12.75" customHeight="1">
      <c r="A11" s="29">
        <f t="shared" si="1"/>
        <v>9</v>
      </c>
      <c r="B11" s="11" t="str">
        <f>[1]апрель!B13</f>
        <v>Канализирование г.воды</v>
      </c>
      <c r="C11" s="12">
        <v>0</v>
      </c>
      <c r="D11" s="13">
        <f>C11+Апрель!D11</f>
        <v>0</v>
      </c>
      <c r="E11" s="14">
        <v>0</v>
      </c>
      <c r="F11" s="13">
        <f>E11+Апрель!F11</f>
        <v>0</v>
      </c>
      <c r="G11" s="13">
        <f t="shared" si="0"/>
        <v>0</v>
      </c>
      <c r="H11" s="15">
        <f t="shared" si="0"/>
        <v>0</v>
      </c>
      <c r="I11" s="14"/>
      <c r="J11" s="15">
        <f>I11+Апрель!J11</f>
        <v>0</v>
      </c>
      <c r="K11" s="12"/>
      <c r="L11" s="13">
        <f>K11+Апрель!L11</f>
        <v>0</v>
      </c>
    </row>
    <row r="12" spans="1:12" ht="12.75" customHeight="1">
      <c r="A12" s="29">
        <f t="shared" si="1"/>
        <v>10</v>
      </c>
      <c r="B12" s="11" t="str">
        <f>[1]апрель!B14</f>
        <v>Тек.рем.общ.имущ.дома</v>
      </c>
      <c r="C12" s="12">
        <v>8903.91</v>
      </c>
      <c r="D12" s="13">
        <f>C12+Апрель!D12</f>
        <v>8903.91</v>
      </c>
      <c r="E12" s="14">
        <v>1109.72</v>
      </c>
      <c r="F12" s="13">
        <f>E12+Апрель!F12</f>
        <v>1109.72</v>
      </c>
      <c r="G12" s="13">
        <f t="shared" si="0"/>
        <v>-7794.19</v>
      </c>
      <c r="H12" s="15">
        <f t="shared" si="0"/>
        <v>-7794.19</v>
      </c>
      <c r="I12" s="14"/>
      <c r="J12" s="15">
        <f>I12+Апрель!J12</f>
        <v>0</v>
      </c>
      <c r="K12" s="12"/>
      <c r="L12" s="13">
        <f>K12+Апрель!L12</f>
        <v>0</v>
      </c>
    </row>
    <row r="13" spans="1:12" ht="12.75" customHeight="1">
      <c r="A13" s="29">
        <f t="shared" si="1"/>
        <v>11</v>
      </c>
      <c r="B13" s="11" t="str">
        <f>[1]апрель!B15</f>
        <v>Сод.и тек.рем.в/дом.газосн</v>
      </c>
      <c r="C13" s="12">
        <v>974.98</v>
      </c>
      <c r="D13" s="13">
        <f>C13+Апрель!D13</f>
        <v>974.98</v>
      </c>
      <c r="E13" s="14">
        <v>121.51</v>
      </c>
      <c r="F13" s="13">
        <f>E13+Апрель!F13</f>
        <v>121.51</v>
      </c>
      <c r="G13" s="13">
        <f t="shared" si="0"/>
        <v>-853.47</v>
      </c>
      <c r="H13" s="15">
        <f t="shared" si="0"/>
        <v>-853.47</v>
      </c>
      <c r="I13" s="14"/>
      <c r="J13" s="15">
        <f>I13+Апрель!J13</f>
        <v>0</v>
      </c>
      <c r="K13" s="12"/>
      <c r="L13" s="13">
        <f>K13+Апрель!L13</f>
        <v>0</v>
      </c>
    </row>
    <row r="14" spans="1:12" ht="12.75" customHeight="1">
      <c r="A14" s="29">
        <f t="shared" si="1"/>
        <v>12</v>
      </c>
      <c r="B14" s="11" t="str">
        <f>[1]апрель!B16</f>
        <v>Управление многокв.домом</v>
      </c>
      <c r="C14" s="12">
        <v>3684.89</v>
      </c>
      <c r="D14" s="13">
        <f>C14+Апрель!D14</f>
        <v>3684.89</v>
      </c>
      <c r="E14" s="14">
        <v>459.27</v>
      </c>
      <c r="F14" s="13">
        <f>E14+Апрель!F14</f>
        <v>459.27</v>
      </c>
      <c r="G14" s="13">
        <f t="shared" si="0"/>
        <v>-3225.62</v>
      </c>
      <c r="H14" s="15">
        <f t="shared" si="0"/>
        <v>-3225.62</v>
      </c>
      <c r="I14" s="14"/>
      <c r="J14" s="15">
        <f>I14+Апрель!J14</f>
        <v>0</v>
      </c>
      <c r="K14" s="12"/>
      <c r="L14" s="13">
        <f>K14+Апрель!L14</f>
        <v>0</v>
      </c>
    </row>
    <row r="15" spans="1:12" ht="12.75" customHeight="1">
      <c r="A15" s="29">
        <f t="shared" si="1"/>
        <v>13</v>
      </c>
      <c r="B15" s="11" t="str">
        <f>[1]апрель!B17</f>
        <v>Водоотведение(кв)</v>
      </c>
      <c r="C15" s="12">
        <v>19453.28</v>
      </c>
      <c r="D15" s="13">
        <f>C15+Апрель!D15</f>
        <v>19453.28</v>
      </c>
      <c r="E15" s="14">
        <v>0</v>
      </c>
      <c r="F15" s="13">
        <f>E15+Апрель!F15</f>
        <v>0</v>
      </c>
      <c r="G15" s="13">
        <f t="shared" si="0"/>
        <v>-19453.28</v>
      </c>
      <c r="H15" s="15">
        <f t="shared" si="0"/>
        <v>-19453.28</v>
      </c>
      <c r="I15" s="14"/>
      <c r="J15" s="15">
        <f>I15+Апрель!J15</f>
        <v>0</v>
      </c>
      <c r="K15" s="12"/>
      <c r="L15" s="13">
        <f>K15+Апрель!L15</f>
        <v>0</v>
      </c>
    </row>
    <row r="16" spans="1:12" ht="12.75" customHeight="1">
      <c r="A16" s="29">
        <f t="shared" si="1"/>
        <v>14</v>
      </c>
      <c r="B16" s="11" t="str">
        <f>[1]апрель!B18</f>
        <v>Эксплуатация общед.ПУ</v>
      </c>
      <c r="C16" s="12">
        <v>845.96</v>
      </c>
      <c r="D16" s="13">
        <f>C16+Апрель!D16</f>
        <v>845.96</v>
      </c>
      <c r="E16" s="14">
        <v>105.44</v>
      </c>
      <c r="F16" s="13">
        <f>E16+Апрель!F16</f>
        <v>105.44</v>
      </c>
      <c r="G16" s="13">
        <f t="shared" si="0"/>
        <v>-740.52</v>
      </c>
      <c r="H16" s="15">
        <f t="shared" si="0"/>
        <v>-740.52</v>
      </c>
      <c r="I16" s="14"/>
      <c r="J16" s="15">
        <f>I16+Апрель!J16</f>
        <v>0</v>
      </c>
      <c r="K16" s="12"/>
      <c r="L16" s="13">
        <f>K16+Апрель!L16</f>
        <v>0</v>
      </c>
    </row>
    <row r="17" spans="1:12" ht="12.75" customHeight="1">
      <c r="A17" s="29">
        <f t="shared" si="1"/>
        <v>15</v>
      </c>
      <c r="B17" s="11" t="str">
        <f>[1]апрель!B19</f>
        <v>Хол.водоснабжение(о/д нужды)</v>
      </c>
      <c r="C17" s="12">
        <v>266.83999999999997</v>
      </c>
      <c r="D17" s="13">
        <f>C17+Апрель!D17</f>
        <v>266.83999999999997</v>
      </c>
      <c r="E17" s="14">
        <v>33.6</v>
      </c>
      <c r="F17" s="13">
        <f>E17+Апрель!F17</f>
        <v>33.6</v>
      </c>
      <c r="G17" s="13">
        <f t="shared" si="0"/>
        <v>-233.23999999999998</v>
      </c>
      <c r="H17" s="15">
        <f t="shared" si="0"/>
        <v>-233.23999999999998</v>
      </c>
      <c r="I17" s="14"/>
      <c r="J17" s="15">
        <f>I17+Апрель!J17</f>
        <v>0</v>
      </c>
      <c r="K17" s="12"/>
      <c r="L17" s="13">
        <f>K17+Апрель!L17</f>
        <v>0</v>
      </c>
    </row>
    <row r="18" spans="1:12" ht="12.75" customHeight="1">
      <c r="A18" s="29">
        <f t="shared" si="1"/>
        <v>16</v>
      </c>
      <c r="B18" s="11" t="str">
        <f>[1]апрель!B20</f>
        <v>Водоотведение(о/д нужды)</v>
      </c>
      <c r="C18" s="12">
        <v>0</v>
      </c>
      <c r="D18" s="13">
        <f>C18+Апрель!D18</f>
        <v>0</v>
      </c>
      <c r="E18" s="14">
        <v>0</v>
      </c>
      <c r="F18" s="13">
        <f>E18+Апрель!F18</f>
        <v>0</v>
      </c>
      <c r="G18" s="13">
        <f t="shared" si="0"/>
        <v>0</v>
      </c>
      <c r="H18" s="15">
        <f t="shared" si="0"/>
        <v>0</v>
      </c>
      <c r="I18" s="14"/>
      <c r="J18" s="15">
        <f>I18+Апрель!J18</f>
        <v>0</v>
      </c>
      <c r="K18" s="14"/>
      <c r="L18" s="13">
        <f>K18+Апрель!L18</f>
        <v>0</v>
      </c>
    </row>
    <row r="19" spans="1:12" ht="12.75" customHeight="1">
      <c r="A19" s="29">
        <f t="shared" si="1"/>
        <v>17</v>
      </c>
      <c r="B19" s="11" t="str">
        <f>[1]апрель!B21</f>
        <v>Отопление(о/д нужды)</v>
      </c>
      <c r="C19" s="12">
        <v>0</v>
      </c>
      <c r="D19" s="13">
        <f>C19+Апрель!D19</f>
        <v>0</v>
      </c>
      <c r="E19" s="14">
        <v>0</v>
      </c>
      <c r="F19" s="13">
        <f>E19+Апрель!F19</f>
        <v>0</v>
      </c>
      <c r="G19" s="13">
        <f t="shared" si="0"/>
        <v>0</v>
      </c>
      <c r="H19" s="15">
        <f t="shared" si="0"/>
        <v>0</v>
      </c>
      <c r="I19" s="14"/>
      <c r="J19" s="15">
        <f>I19+Апрель!J19</f>
        <v>0</v>
      </c>
      <c r="K19" s="14"/>
      <c r="L19" s="13">
        <f>K19+Апрель!L19</f>
        <v>0</v>
      </c>
    </row>
    <row r="20" spans="1:12" ht="12.75" customHeight="1">
      <c r="A20" s="29">
        <f t="shared" si="1"/>
        <v>18</v>
      </c>
      <c r="B20" s="11" t="str">
        <f>[1]апрель!B22</f>
        <v>Электроснабжение(общед.нужды)</v>
      </c>
      <c r="C20" s="12">
        <v>0</v>
      </c>
      <c r="D20" s="13">
        <f>C20+Апрель!D20</f>
        <v>0</v>
      </c>
      <c r="E20" s="14">
        <v>0</v>
      </c>
      <c r="F20" s="13">
        <f>E20+Апрель!F20</f>
        <v>0</v>
      </c>
      <c r="G20" s="13">
        <f t="shared" si="0"/>
        <v>0</v>
      </c>
      <c r="H20" s="15">
        <f t="shared" si="0"/>
        <v>0</v>
      </c>
      <c r="I20" s="14"/>
      <c r="J20" s="15">
        <f>I20+Апрель!J20</f>
        <v>0</v>
      </c>
      <c r="K20" s="14"/>
      <c r="L20" s="13">
        <f>K20+Апрель!L20</f>
        <v>0</v>
      </c>
    </row>
    <row r="21" spans="1:12" ht="12.75" customHeight="1">
      <c r="A21" s="29">
        <f t="shared" si="1"/>
        <v>19</v>
      </c>
      <c r="B21" s="11" t="str">
        <f>[1]апрель!B23</f>
        <v>Гор.водоснабж.(о/д нужды)</v>
      </c>
      <c r="C21" s="12">
        <v>0</v>
      </c>
      <c r="D21" s="13">
        <f>C21+Апрель!D21</f>
        <v>0</v>
      </c>
      <c r="E21" s="14">
        <v>0</v>
      </c>
      <c r="F21" s="13">
        <f>E21+Апрель!F21</f>
        <v>0</v>
      </c>
      <c r="G21" s="13">
        <f t="shared" si="0"/>
        <v>0</v>
      </c>
      <c r="H21" s="15">
        <f t="shared" si="0"/>
        <v>0</v>
      </c>
      <c r="I21" s="14"/>
      <c r="J21" s="15">
        <f>I21+Апрель!J21</f>
        <v>0</v>
      </c>
      <c r="K21" s="12"/>
      <c r="L21" s="13">
        <f>K21+Апрель!L21</f>
        <v>0</v>
      </c>
    </row>
    <row r="22" spans="1:12" ht="12.75" customHeight="1">
      <c r="A22" s="29">
        <f t="shared" si="1"/>
        <v>20</v>
      </c>
      <c r="B22" s="11">
        <f>[1]апрель!B24</f>
        <v>0</v>
      </c>
      <c r="C22" s="12">
        <v>0</v>
      </c>
      <c r="D22" s="13">
        <f>C22+Апрель!D22</f>
        <v>0</v>
      </c>
      <c r="E22" s="14">
        <v>0</v>
      </c>
      <c r="F22" s="13">
        <f>E22+Апрель!F22</f>
        <v>0</v>
      </c>
      <c r="G22" s="13">
        <f t="shared" si="0"/>
        <v>0</v>
      </c>
      <c r="H22" s="15">
        <f t="shared" si="0"/>
        <v>0</v>
      </c>
      <c r="I22" s="14"/>
      <c r="J22" s="15">
        <f>I22+Апрель!J22</f>
        <v>0</v>
      </c>
      <c r="K22" s="12"/>
      <c r="L22" s="13">
        <f>K22+Апрель!L22</f>
        <v>0</v>
      </c>
    </row>
    <row r="23" spans="1:12" ht="18.75" customHeight="1">
      <c r="A23" s="30"/>
      <c r="B23" s="56" t="s">
        <v>32</v>
      </c>
      <c r="C23" s="23">
        <f t="shared" ref="C23:L23" si="2">SUM(C3:C22)</f>
        <v>123343.73999999999</v>
      </c>
      <c r="D23" s="13">
        <f t="shared" si="2"/>
        <v>123343.73999999999</v>
      </c>
      <c r="E23" s="24">
        <f t="shared" si="2"/>
        <v>10522.820000000002</v>
      </c>
      <c r="F23" s="13">
        <f t="shared" si="2"/>
        <v>10522.820000000002</v>
      </c>
      <c r="G23" s="13">
        <f t="shared" si="2"/>
        <v>-112820.92000000001</v>
      </c>
      <c r="H23" s="15">
        <f t="shared" si="2"/>
        <v>-112820.92000000001</v>
      </c>
      <c r="I23" s="15">
        <f t="shared" si="2"/>
        <v>0</v>
      </c>
      <c r="J23" s="15">
        <f t="shared" si="2"/>
        <v>0</v>
      </c>
      <c r="K23" s="13">
        <f t="shared" si="2"/>
        <v>0</v>
      </c>
      <c r="L23" s="13">
        <f t="shared" si="2"/>
        <v>0</v>
      </c>
    </row>
    <row r="26" spans="1:12">
      <c r="B26" s="29" t="s">
        <v>33</v>
      </c>
      <c r="C26" s="14">
        <f>C9+C10+C11+C15+C17+C18</f>
        <v>39183.399999999994</v>
      </c>
      <c r="D26" s="14">
        <f t="shared" ref="D26:J26" si="3">D9+D10+D11+D15+D17+D18</f>
        <v>39183.399999999994</v>
      </c>
      <c r="E26" s="14">
        <f t="shared" si="3"/>
        <v>33.6</v>
      </c>
      <c r="F26" s="14">
        <f t="shared" si="3"/>
        <v>33.6</v>
      </c>
      <c r="G26" s="14">
        <f t="shared" si="3"/>
        <v>-39149.799999999996</v>
      </c>
      <c r="H26" s="14">
        <f t="shared" si="3"/>
        <v>-39149.799999999996</v>
      </c>
      <c r="I26" s="14">
        <f t="shared" si="3"/>
        <v>0</v>
      </c>
      <c r="J26" s="14">
        <f t="shared" si="3"/>
        <v>0</v>
      </c>
    </row>
    <row r="27" spans="1:12">
      <c r="B27" s="28" t="s">
        <v>34</v>
      </c>
      <c r="C27" s="14">
        <f>C8+C20</f>
        <v>0</v>
      </c>
      <c r="D27" s="14">
        <f t="shared" ref="D27:J27" si="4">D8+D20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</row>
    <row r="28" spans="1:12">
      <c r="B28" s="28" t="s">
        <v>35</v>
      </c>
      <c r="C28" s="14">
        <f>C4+C5+C19+C21</f>
        <v>50064.52</v>
      </c>
      <c r="D28" s="14">
        <f t="shared" ref="D28:J28" si="5">D4+D5+D19+D21</f>
        <v>50064.52</v>
      </c>
      <c r="E28" s="14">
        <f t="shared" si="5"/>
        <v>6239.74</v>
      </c>
      <c r="F28" s="14">
        <f t="shared" si="5"/>
        <v>6239.74</v>
      </c>
      <c r="G28" s="14">
        <f t="shared" si="5"/>
        <v>-43824.78</v>
      </c>
      <c r="H28" s="14">
        <f t="shared" si="5"/>
        <v>-43824.78</v>
      </c>
      <c r="I28" s="14">
        <f t="shared" si="5"/>
        <v>0</v>
      </c>
      <c r="J28" s="14">
        <f t="shared" si="5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C3" sqref="C3"/>
    </sheetView>
  </sheetViews>
  <sheetFormatPr defaultRowHeight="15"/>
  <cols>
    <col min="1" max="1" width="4.42578125" customWidth="1"/>
    <col min="2" max="2" width="27" customWidth="1"/>
    <col min="3" max="12" width="13.42578125" customWidth="1"/>
  </cols>
  <sheetData>
    <row r="1" spans="1:12" ht="28.5" customHeight="1">
      <c r="B1" s="2" t="s">
        <v>44</v>
      </c>
      <c r="C1" t="s">
        <v>45</v>
      </c>
      <c r="D1" s="2" t="s">
        <v>37</v>
      </c>
      <c r="E1" s="2"/>
    </row>
    <row r="2" spans="1:12" ht="45">
      <c r="A2" s="28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7" t="s">
        <v>9</v>
      </c>
      <c r="J2" s="8" t="s">
        <v>10</v>
      </c>
      <c r="K2" s="4" t="s">
        <v>11</v>
      </c>
      <c r="L2" s="6" t="s">
        <v>12</v>
      </c>
    </row>
    <row r="3" spans="1:12" ht="12.75" customHeight="1">
      <c r="A3" s="29">
        <v>1</v>
      </c>
      <c r="B3" s="11" t="str">
        <f>[1]май!B3</f>
        <v>Содержание общ.имущ.дома</v>
      </c>
      <c r="C3" s="57">
        <v>17062.22</v>
      </c>
      <c r="D3" s="13">
        <f>C3+Май!D3</f>
        <v>34124.44</v>
      </c>
      <c r="E3" s="14">
        <v>13559.26</v>
      </c>
      <c r="F3" s="13">
        <f>E3+Май!F3</f>
        <v>15685.79</v>
      </c>
      <c r="G3" s="13">
        <f>E3-C3</f>
        <v>-3502.9600000000009</v>
      </c>
      <c r="H3" s="15">
        <f>F3-D3</f>
        <v>-18438.650000000001</v>
      </c>
      <c r="I3" s="14"/>
      <c r="J3" s="15">
        <f>I3+Май!J3</f>
        <v>0</v>
      </c>
      <c r="K3" s="12"/>
      <c r="L3" s="13">
        <f>K3+Май!L3</f>
        <v>0</v>
      </c>
    </row>
    <row r="4" spans="1:12" ht="12.75" customHeight="1">
      <c r="A4" s="29">
        <f>A3+1</f>
        <v>2</v>
      </c>
      <c r="B4" s="11" t="str">
        <f>[1]май!B4</f>
        <v>Отопление</v>
      </c>
      <c r="C4" s="57">
        <v>0</v>
      </c>
      <c r="D4" s="13">
        <f>C4+Май!D4</f>
        <v>50064.52</v>
      </c>
      <c r="E4" s="14">
        <v>20794.490000000002</v>
      </c>
      <c r="F4" s="13">
        <f>E4+Май!F4</f>
        <v>27034.230000000003</v>
      </c>
      <c r="G4" s="13">
        <f t="shared" ref="G4:H22" si="0">E4-C4</f>
        <v>20794.490000000002</v>
      </c>
      <c r="H4" s="15">
        <f t="shared" si="0"/>
        <v>-23030.289999999994</v>
      </c>
      <c r="I4" s="14"/>
      <c r="J4" s="15">
        <f>I4+Май!J4</f>
        <v>0</v>
      </c>
      <c r="K4" s="12"/>
      <c r="L4" s="13">
        <f>K4+Май!L4</f>
        <v>0</v>
      </c>
    </row>
    <row r="5" spans="1:12" ht="12.75" customHeight="1">
      <c r="A5" s="29">
        <f t="shared" ref="A5:A22" si="1">A4+1</f>
        <v>3</v>
      </c>
      <c r="B5" s="11" t="str">
        <f>[1]май!B5</f>
        <v>Горячее водоснабжение</v>
      </c>
      <c r="C5" s="57">
        <v>0</v>
      </c>
      <c r="D5" s="13">
        <f>C5+Май!D5</f>
        <v>0</v>
      </c>
      <c r="E5" s="14">
        <v>0</v>
      </c>
      <c r="F5" s="13">
        <f>E5+Май!F5</f>
        <v>0</v>
      </c>
      <c r="G5" s="13">
        <f t="shared" si="0"/>
        <v>0</v>
      </c>
      <c r="H5" s="15">
        <f t="shared" si="0"/>
        <v>0</v>
      </c>
      <c r="I5" s="14"/>
      <c r="J5" s="15">
        <f>I5+Май!J5</f>
        <v>0</v>
      </c>
      <c r="K5" s="12"/>
      <c r="L5" s="13">
        <f>K5+Май!L5</f>
        <v>0</v>
      </c>
    </row>
    <row r="6" spans="1:12" ht="12.75" customHeight="1">
      <c r="A6" s="29">
        <f t="shared" si="1"/>
        <v>4</v>
      </c>
      <c r="B6" s="11" t="str">
        <f>[1]май!B6</f>
        <v>Газ</v>
      </c>
      <c r="C6" s="57">
        <v>0</v>
      </c>
      <c r="D6" s="13">
        <f>C6+Май!D6</f>
        <v>0</v>
      </c>
      <c r="E6" s="14">
        <v>0</v>
      </c>
      <c r="F6" s="13">
        <f>E6+Май!F6</f>
        <v>0</v>
      </c>
      <c r="G6" s="13">
        <f t="shared" si="0"/>
        <v>0</v>
      </c>
      <c r="H6" s="15">
        <f t="shared" si="0"/>
        <v>0</v>
      </c>
      <c r="I6" s="14"/>
      <c r="J6" s="15">
        <f>I6+Май!J6</f>
        <v>0</v>
      </c>
      <c r="K6" s="12"/>
      <c r="L6" s="13">
        <f>K6+Май!L6</f>
        <v>0</v>
      </c>
    </row>
    <row r="7" spans="1:12" ht="12.75" customHeight="1">
      <c r="A7" s="29">
        <f t="shared" si="1"/>
        <v>5</v>
      </c>
      <c r="B7" s="11" t="str">
        <f>[1]май!B7</f>
        <v>Уборка и сан.очистка зем.уч.</v>
      </c>
      <c r="C7" s="57">
        <v>2623.86</v>
      </c>
      <c r="D7" s="13">
        <f>C7+Май!D7</f>
        <v>5247.72</v>
      </c>
      <c r="E7" s="14">
        <v>2085.17</v>
      </c>
      <c r="F7" s="13">
        <f>E7+Май!F7</f>
        <v>2412.1800000000003</v>
      </c>
      <c r="G7" s="13">
        <f t="shared" si="0"/>
        <v>-538.69000000000005</v>
      </c>
      <c r="H7" s="15">
        <f t="shared" si="0"/>
        <v>-2835.54</v>
      </c>
      <c r="I7" s="14"/>
      <c r="J7" s="15">
        <f>I7+Май!J7</f>
        <v>0</v>
      </c>
      <c r="K7" s="12"/>
      <c r="L7" s="13">
        <f>K7+Май!L7</f>
        <v>0</v>
      </c>
    </row>
    <row r="8" spans="1:12" ht="12.75" customHeight="1">
      <c r="A8" s="29">
        <f t="shared" si="1"/>
        <v>6</v>
      </c>
      <c r="B8" s="11" t="str">
        <f>[1]май!B8</f>
        <v>Электроснабжение(инд.потр)</v>
      </c>
      <c r="C8" s="57">
        <v>0</v>
      </c>
      <c r="D8" s="13">
        <f>C8+Май!D8</f>
        <v>0</v>
      </c>
      <c r="E8" s="14">
        <v>0</v>
      </c>
      <c r="F8" s="13">
        <f>E8+Май!F8</f>
        <v>0</v>
      </c>
      <c r="G8" s="13">
        <f t="shared" si="0"/>
        <v>0</v>
      </c>
      <c r="H8" s="15">
        <f t="shared" si="0"/>
        <v>0</v>
      </c>
      <c r="I8" s="14"/>
      <c r="J8" s="15">
        <f>I8+Май!J8</f>
        <v>0</v>
      </c>
      <c r="K8" s="12"/>
      <c r="L8" s="13">
        <f>K8+Май!L8</f>
        <v>0</v>
      </c>
    </row>
    <row r="9" spans="1:12" ht="12.75" customHeight="1">
      <c r="A9" s="29">
        <f t="shared" si="1"/>
        <v>7</v>
      </c>
      <c r="B9" s="11" t="str">
        <f>[1]май!B9</f>
        <v>Холодная вода</v>
      </c>
      <c r="C9" s="57">
        <v>17849.900000000001</v>
      </c>
      <c r="D9" s="13">
        <f>C9+Май!D9</f>
        <v>37313.18</v>
      </c>
      <c r="E9" s="14">
        <v>9764.57</v>
      </c>
      <c r="F9" s="13">
        <f>E9+Май!F9</f>
        <v>9764.57</v>
      </c>
      <c r="G9" s="13">
        <f t="shared" si="0"/>
        <v>-8085.3300000000017</v>
      </c>
      <c r="H9" s="15">
        <f t="shared" si="0"/>
        <v>-27548.61</v>
      </c>
      <c r="I9" s="14"/>
      <c r="J9" s="15">
        <f>I9+Май!J9</f>
        <v>0</v>
      </c>
      <c r="K9" s="12"/>
      <c r="L9" s="13">
        <f>K9+Май!L9</f>
        <v>0</v>
      </c>
    </row>
    <row r="10" spans="1:12" ht="12.75" customHeight="1">
      <c r="A10" s="29">
        <f t="shared" si="1"/>
        <v>8</v>
      </c>
      <c r="B10" s="11" t="str">
        <f>[1]май!B10</f>
        <v>Канализирование х.воды</v>
      </c>
      <c r="C10" s="57">
        <v>0</v>
      </c>
      <c r="D10" s="13">
        <f>C10+Май!D10</f>
        <v>0</v>
      </c>
      <c r="E10" s="14">
        <v>0</v>
      </c>
      <c r="F10" s="13">
        <f>E10+Май!F10</f>
        <v>0</v>
      </c>
      <c r="G10" s="13">
        <f t="shared" si="0"/>
        <v>0</v>
      </c>
      <c r="H10" s="15">
        <f t="shared" si="0"/>
        <v>0</v>
      </c>
      <c r="I10" s="14"/>
      <c r="J10" s="15">
        <f>I10+Май!J10</f>
        <v>0</v>
      </c>
      <c r="K10" s="12"/>
      <c r="L10" s="13">
        <f>K10+Май!L10</f>
        <v>0</v>
      </c>
    </row>
    <row r="11" spans="1:12" ht="12.75" customHeight="1">
      <c r="A11" s="29">
        <f t="shared" si="1"/>
        <v>9</v>
      </c>
      <c r="B11" s="11" t="str">
        <f>[1]май!B11</f>
        <v>Канализирование г.воды</v>
      </c>
      <c r="C11" s="57">
        <v>0</v>
      </c>
      <c r="D11" s="13">
        <f>C11+Май!D11</f>
        <v>0</v>
      </c>
      <c r="E11" s="14">
        <v>0</v>
      </c>
      <c r="F11" s="13">
        <f>E11+Май!F11</f>
        <v>0</v>
      </c>
      <c r="G11" s="13">
        <f t="shared" si="0"/>
        <v>0</v>
      </c>
      <c r="H11" s="15">
        <f t="shared" si="0"/>
        <v>0</v>
      </c>
      <c r="I11" s="14"/>
      <c r="J11" s="15">
        <f>I11+Май!J11</f>
        <v>0</v>
      </c>
      <c r="K11" s="12"/>
      <c r="L11" s="13">
        <f>K11+Май!L11</f>
        <v>0</v>
      </c>
    </row>
    <row r="12" spans="1:12" ht="12.75" customHeight="1">
      <c r="A12" s="29">
        <f t="shared" si="1"/>
        <v>10</v>
      </c>
      <c r="B12" s="11" t="str">
        <f>[1]май!B12</f>
        <v>Тек.рем.общ.имущ.дома</v>
      </c>
      <c r="C12" s="57">
        <v>8903.91</v>
      </c>
      <c r="D12" s="13">
        <f>C12+Май!D12</f>
        <v>17807.82</v>
      </c>
      <c r="E12" s="14">
        <v>7075.89</v>
      </c>
      <c r="F12" s="13">
        <f>E12+Май!F12</f>
        <v>8185.6100000000006</v>
      </c>
      <c r="G12" s="13">
        <f t="shared" si="0"/>
        <v>-1828.0199999999995</v>
      </c>
      <c r="H12" s="15">
        <f t="shared" si="0"/>
        <v>-9622.2099999999991</v>
      </c>
      <c r="I12" s="14"/>
      <c r="J12" s="15">
        <f>I12+Май!J12</f>
        <v>0</v>
      </c>
      <c r="K12" s="12"/>
      <c r="L12" s="13">
        <f>K12+Май!L12</f>
        <v>0</v>
      </c>
    </row>
    <row r="13" spans="1:12" ht="12.75" customHeight="1">
      <c r="A13" s="29">
        <f t="shared" si="1"/>
        <v>11</v>
      </c>
      <c r="B13" s="11" t="str">
        <f>[1]май!B13</f>
        <v>Сод.и тек.рем.в/дом.газосн</v>
      </c>
      <c r="C13" s="57">
        <v>974.98</v>
      </c>
      <c r="D13" s="13">
        <f>C13+Май!D13</f>
        <v>1949.96</v>
      </c>
      <c r="E13" s="14">
        <v>774.81</v>
      </c>
      <c r="F13" s="13">
        <f>E13+Май!F13</f>
        <v>896.31999999999994</v>
      </c>
      <c r="G13" s="13">
        <f t="shared" si="0"/>
        <v>-200.17000000000007</v>
      </c>
      <c r="H13" s="15">
        <f t="shared" si="0"/>
        <v>-1053.6400000000001</v>
      </c>
      <c r="I13" s="14"/>
      <c r="J13" s="15">
        <f>I13+Май!J13</f>
        <v>0</v>
      </c>
      <c r="K13" s="12"/>
      <c r="L13" s="13">
        <f>K13+Май!L13</f>
        <v>0</v>
      </c>
    </row>
    <row r="14" spans="1:12" ht="12.75" customHeight="1">
      <c r="A14" s="29">
        <f t="shared" si="1"/>
        <v>12</v>
      </c>
      <c r="B14" s="11" t="str">
        <f>[1]май!B14</f>
        <v>Управление многокв.домом</v>
      </c>
      <c r="C14" s="57">
        <v>3684.89</v>
      </c>
      <c r="D14" s="13">
        <f>C14+Май!D14</f>
        <v>7369.78</v>
      </c>
      <c r="E14" s="14">
        <v>2928.36</v>
      </c>
      <c r="F14" s="13">
        <f>E14+Май!F14</f>
        <v>3387.63</v>
      </c>
      <c r="G14" s="13">
        <f t="shared" si="0"/>
        <v>-756.52999999999975</v>
      </c>
      <c r="H14" s="15">
        <f t="shared" si="0"/>
        <v>-3982.1499999999996</v>
      </c>
      <c r="I14" s="14"/>
      <c r="J14" s="15">
        <f>I14+Май!J14</f>
        <v>0</v>
      </c>
      <c r="K14" s="12"/>
      <c r="L14" s="13">
        <f>K14+Май!L14</f>
        <v>0</v>
      </c>
    </row>
    <row r="15" spans="1:12" ht="12.75" customHeight="1">
      <c r="A15" s="29">
        <f t="shared" si="1"/>
        <v>13</v>
      </c>
      <c r="B15" s="11" t="str">
        <f>[1]май!B15</f>
        <v>Водоотведение(кв)</v>
      </c>
      <c r="C15" s="57">
        <v>17849.900000000001</v>
      </c>
      <c r="D15" s="13">
        <f>C15+Май!D15</f>
        <v>37303.18</v>
      </c>
      <c r="E15" s="14">
        <v>9764.58</v>
      </c>
      <c r="F15" s="13">
        <f>E15+Май!F15</f>
        <v>9764.58</v>
      </c>
      <c r="G15" s="13">
        <f t="shared" si="0"/>
        <v>-8085.3200000000015</v>
      </c>
      <c r="H15" s="15">
        <f t="shared" si="0"/>
        <v>-27538.6</v>
      </c>
      <c r="I15" s="14"/>
      <c r="J15" s="15">
        <f>I15+Май!J15</f>
        <v>0</v>
      </c>
      <c r="K15" s="12"/>
      <c r="L15" s="13">
        <f>K15+Май!L15</f>
        <v>0</v>
      </c>
    </row>
    <row r="16" spans="1:12" ht="12.75" customHeight="1">
      <c r="A16" s="29">
        <f t="shared" si="1"/>
        <v>14</v>
      </c>
      <c r="B16" s="11" t="str">
        <f>[1]май!B16</f>
        <v>Эксплуатация общед.ПУ</v>
      </c>
      <c r="C16" s="57">
        <f>845.96+3560.39</f>
        <v>4406.3500000000004</v>
      </c>
      <c r="D16" s="13">
        <f>C16+Май!D16</f>
        <v>5252.31</v>
      </c>
      <c r="E16" s="14">
        <f>672.28+2136.24</f>
        <v>2808.5199999999995</v>
      </c>
      <c r="F16" s="13">
        <f>E16+Май!F16</f>
        <v>2913.9599999999996</v>
      </c>
      <c r="G16" s="13">
        <f t="shared" si="0"/>
        <v>-1597.8300000000008</v>
      </c>
      <c r="H16" s="15">
        <f t="shared" si="0"/>
        <v>-2338.3500000000008</v>
      </c>
      <c r="I16" s="14"/>
      <c r="J16" s="15">
        <f>I16+Май!J16</f>
        <v>0</v>
      </c>
      <c r="K16" s="12"/>
      <c r="L16" s="13">
        <f>K16+Май!L16</f>
        <v>0</v>
      </c>
    </row>
    <row r="17" spans="1:12" ht="12.75" customHeight="1">
      <c r="A17" s="29">
        <f t="shared" si="1"/>
        <v>15</v>
      </c>
      <c r="B17" s="11" t="str">
        <f>[1]май!B17</f>
        <v>Хол.водоснабжение(о/д нужды)</v>
      </c>
      <c r="C17" s="57">
        <v>266.83999999999997</v>
      </c>
      <c r="D17" s="13">
        <f>C17+Май!D17</f>
        <v>533.67999999999995</v>
      </c>
      <c r="E17" s="14">
        <v>212.47</v>
      </c>
      <c r="F17" s="13">
        <f>E17+Май!F17</f>
        <v>246.07</v>
      </c>
      <c r="G17" s="13">
        <f t="shared" si="0"/>
        <v>-54.369999999999976</v>
      </c>
      <c r="H17" s="15">
        <f t="shared" si="0"/>
        <v>-287.60999999999996</v>
      </c>
      <c r="I17" s="14"/>
      <c r="J17" s="15">
        <f>I17+Май!J17</f>
        <v>0</v>
      </c>
      <c r="K17" s="12"/>
      <c r="L17" s="13">
        <f>K17+Май!L17</f>
        <v>0</v>
      </c>
    </row>
    <row r="18" spans="1:12" ht="12.75" customHeight="1">
      <c r="A18" s="29">
        <f t="shared" si="1"/>
        <v>16</v>
      </c>
      <c r="B18" s="11" t="str">
        <f>[1]май!B18</f>
        <v>Водоотведение(о/д нужды)</v>
      </c>
      <c r="C18" s="57">
        <v>0</v>
      </c>
      <c r="D18" s="13">
        <f>C18+Май!D18</f>
        <v>0</v>
      </c>
      <c r="E18" s="57">
        <v>0</v>
      </c>
      <c r="F18" s="13">
        <f>E18+Май!F18</f>
        <v>0</v>
      </c>
      <c r="G18" s="13">
        <f t="shared" si="0"/>
        <v>0</v>
      </c>
      <c r="H18" s="15">
        <f t="shared" si="0"/>
        <v>0</v>
      </c>
      <c r="I18" s="14"/>
      <c r="J18" s="15">
        <f>I18+Май!J18</f>
        <v>0</v>
      </c>
      <c r="K18" s="14"/>
      <c r="L18" s="13">
        <f>K18+Май!L18</f>
        <v>0</v>
      </c>
    </row>
    <row r="19" spans="1:12" ht="12.75" customHeight="1">
      <c r="A19" s="29">
        <f t="shared" si="1"/>
        <v>17</v>
      </c>
      <c r="B19" s="11" t="str">
        <f>[1]май!B19</f>
        <v>Отопление(о/д нужды)</v>
      </c>
      <c r="C19" s="57">
        <v>0</v>
      </c>
      <c r="D19" s="13">
        <f>C19+Май!D19</f>
        <v>0</v>
      </c>
      <c r="E19" s="57">
        <v>0</v>
      </c>
      <c r="F19" s="13">
        <f>E19+Май!F19</f>
        <v>0</v>
      </c>
      <c r="G19" s="13">
        <f t="shared" si="0"/>
        <v>0</v>
      </c>
      <c r="H19" s="15">
        <f t="shared" si="0"/>
        <v>0</v>
      </c>
      <c r="I19" s="14"/>
      <c r="J19" s="15">
        <f>I19+Май!J19</f>
        <v>0</v>
      </c>
      <c r="K19" s="14"/>
      <c r="L19" s="13">
        <f>K19+Май!L19</f>
        <v>0</v>
      </c>
    </row>
    <row r="20" spans="1:12" ht="12.75" customHeight="1">
      <c r="A20" s="29">
        <f t="shared" si="1"/>
        <v>18</v>
      </c>
      <c r="B20" s="11" t="str">
        <f>[1]май!B20</f>
        <v>Электроснабжение(общед.нужды)</v>
      </c>
      <c r="C20" s="57">
        <v>0</v>
      </c>
      <c r="D20" s="13">
        <f>C20+Май!D20</f>
        <v>0</v>
      </c>
      <c r="E20" s="57">
        <v>0</v>
      </c>
      <c r="F20" s="13">
        <f>E20+Май!F20</f>
        <v>0</v>
      </c>
      <c r="G20" s="13">
        <f t="shared" si="0"/>
        <v>0</v>
      </c>
      <c r="H20" s="15">
        <f t="shared" si="0"/>
        <v>0</v>
      </c>
      <c r="I20" s="14"/>
      <c r="J20" s="15">
        <f>I20+Май!J20</f>
        <v>0</v>
      </c>
      <c r="K20" s="14"/>
      <c r="L20" s="13">
        <f>K20+Май!L20</f>
        <v>0</v>
      </c>
    </row>
    <row r="21" spans="1:12" ht="12.75" customHeight="1">
      <c r="A21" s="29">
        <f t="shared" si="1"/>
        <v>19</v>
      </c>
      <c r="B21" s="11" t="str">
        <f>[1]май!B21</f>
        <v>Гор.водоснабж.(о/д нужды)</v>
      </c>
      <c r="C21" s="57">
        <v>0</v>
      </c>
      <c r="D21" s="13">
        <f>C21+Май!D21</f>
        <v>0</v>
      </c>
      <c r="E21" s="57">
        <v>0</v>
      </c>
      <c r="F21" s="13">
        <f>E21+Май!F21</f>
        <v>0</v>
      </c>
      <c r="G21" s="13">
        <f t="shared" si="0"/>
        <v>0</v>
      </c>
      <c r="H21" s="15">
        <f t="shared" si="0"/>
        <v>0</v>
      </c>
      <c r="I21" s="14"/>
      <c r="J21" s="15">
        <f>I21+Май!J21</f>
        <v>0</v>
      </c>
      <c r="K21" s="12"/>
      <c r="L21" s="13">
        <f>K21+Май!L21</f>
        <v>0</v>
      </c>
    </row>
    <row r="22" spans="1:12" ht="12.75" customHeight="1">
      <c r="A22" s="29">
        <f t="shared" si="1"/>
        <v>20</v>
      </c>
      <c r="B22" s="11">
        <f>Май!B22</f>
        <v>0</v>
      </c>
      <c r="C22" s="57">
        <v>0</v>
      </c>
      <c r="D22" s="13">
        <f>C22+Май!D22</f>
        <v>0</v>
      </c>
      <c r="E22" s="57">
        <v>0</v>
      </c>
      <c r="F22" s="13">
        <f>E22+Май!F22</f>
        <v>0</v>
      </c>
      <c r="G22" s="13">
        <f t="shared" si="0"/>
        <v>0</v>
      </c>
      <c r="H22" s="15">
        <f t="shared" si="0"/>
        <v>0</v>
      </c>
      <c r="I22" s="14"/>
      <c r="J22" s="15">
        <f>I22+Май!J22</f>
        <v>0</v>
      </c>
      <c r="K22" s="12"/>
      <c r="L22" s="13">
        <f>K22+Май!L22</f>
        <v>0</v>
      </c>
    </row>
    <row r="23" spans="1:12" ht="18" customHeight="1">
      <c r="A23" s="29"/>
      <c r="B23" s="56" t="s">
        <v>32</v>
      </c>
      <c r="C23" s="23">
        <f t="shared" ref="C23:L23" si="2">SUM(C3:C22)</f>
        <v>73622.850000000006</v>
      </c>
      <c r="D23" s="13">
        <f t="shared" si="2"/>
        <v>196966.58999999997</v>
      </c>
      <c r="E23" s="23">
        <f t="shared" si="2"/>
        <v>69768.12</v>
      </c>
      <c r="F23" s="13">
        <f t="shared" si="2"/>
        <v>80290.940000000017</v>
      </c>
      <c r="G23" s="13">
        <f t="shared" si="2"/>
        <v>-3854.7300000000032</v>
      </c>
      <c r="H23" s="15">
        <f t="shared" si="2"/>
        <v>-116675.64999999998</v>
      </c>
      <c r="I23" s="15">
        <f t="shared" si="2"/>
        <v>0</v>
      </c>
      <c r="J23" s="15">
        <f t="shared" si="2"/>
        <v>0</v>
      </c>
      <c r="K23" s="13">
        <f t="shared" si="2"/>
        <v>0</v>
      </c>
      <c r="L23" s="13">
        <f t="shared" si="2"/>
        <v>0</v>
      </c>
    </row>
    <row r="24" spans="1:12">
      <c r="A24" s="58"/>
    </row>
    <row r="25" spans="1:12">
      <c r="A25" s="58"/>
      <c r="B25" s="3" t="s">
        <v>36</v>
      </c>
      <c r="C25" s="14">
        <f>C3+C7+C12+C13+C14+C16</f>
        <v>37656.21</v>
      </c>
      <c r="D25" s="14">
        <f t="shared" ref="D25:I25" si="3">D3+D7+D12+D13+D14+D16</f>
        <v>71752.03</v>
      </c>
      <c r="E25" s="14">
        <f t="shared" si="3"/>
        <v>29232.010000000002</v>
      </c>
      <c r="F25" s="14">
        <f t="shared" si="3"/>
        <v>33481.490000000005</v>
      </c>
      <c r="G25" s="14">
        <f t="shared" si="3"/>
        <v>-8424.2000000000007</v>
      </c>
      <c r="H25" s="14">
        <f t="shared" si="3"/>
        <v>-38270.54</v>
      </c>
      <c r="I25" s="14">
        <f t="shared" si="3"/>
        <v>0</v>
      </c>
    </row>
    <row r="26" spans="1:12">
      <c r="A26" s="58"/>
      <c r="B26" s="29" t="s">
        <v>33</v>
      </c>
      <c r="C26" s="14">
        <f>C9+C10+C11+C15+C17+C18</f>
        <v>35966.639999999999</v>
      </c>
      <c r="D26" s="14">
        <f t="shared" ref="D26:J26" si="4">D9+D10+D11+D15+D17+D18</f>
        <v>75150.039999999994</v>
      </c>
      <c r="E26" s="14">
        <f t="shared" si="4"/>
        <v>19741.620000000003</v>
      </c>
      <c r="F26" s="14">
        <f t="shared" si="4"/>
        <v>19775.22</v>
      </c>
      <c r="G26" s="14">
        <f t="shared" si="4"/>
        <v>-16225.020000000004</v>
      </c>
      <c r="H26" s="14">
        <f t="shared" si="4"/>
        <v>-55374.82</v>
      </c>
      <c r="I26" s="14">
        <f t="shared" si="4"/>
        <v>0</v>
      </c>
      <c r="J26" s="14">
        <f t="shared" si="4"/>
        <v>0</v>
      </c>
    </row>
    <row r="27" spans="1:12">
      <c r="A27" s="58"/>
      <c r="B27" s="28" t="s">
        <v>34</v>
      </c>
      <c r="C27" s="14">
        <f>C8+C20</f>
        <v>0</v>
      </c>
      <c r="D27" s="14">
        <f t="shared" ref="D27:J27" si="5">D8+D20</f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</row>
    <row r="28" spans="1:12">
      <c r="A28" s="58"/>
      <c r="B28" s="28" t="s">
        <v>35</v>
      </c>
      <c r="C28" s="14">
        <f>C4+C5+C19+C21</f>
        <v>0</v>
      </c>
      <c r="D28" s="14">
        <f t="shared" ref="D28:J28" si="6">D4+D5+D19+D21</f>
        <v>50064.52</v>
      </c>
      <c r="E28" s="14">
        <f t="shared" si="6"/>
        <v>20794.490000000002</v>
      </c>
      <c r="F28" s="14">
        <f t="shared" si="6"/>
        <v>27034.230000000003</v>
      </c>
      <c r="G28" s="14">
        <f t="shared" si="6"/>
        <v>20794.490000000002</v>
      </c>
      <c r="H28" s="14">
        <f t="shared" si="6"/>
        <v>-23030.289999999994</v>
      </c>
      <c r="I28" s="14">
        <f t="shared" si="6"/>
        <v>0</v>
      </c>
      <c r="J28" s="14">
        <f t="shared" si="6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B1" sqref="B1:C1"/>
    </sheetView>
  </sheetViews>
  <sheetFormatPr defaultRowHeight="15"/>
  <cols>
    <col min="1" max="1" width="4.140625" customWidth="1"/>
    <col min="2" max="2" width="30.5703125" customWidth="1"/>
    <col min="3" max="12" width="13" customWidth="1"/>
  </cols>
  <sheetData>
    <row r="1" spans="1:12" ht="33.75" customHeight="1">
      <c r="B1" s="2" t="s">
        <v>44</v>
      </c>
      <c r="C1" t="s">
        <v>47</v>
      </c>
      <c r="D1" s="2" t="s">
        <v>37</v>
      </c>
      <c r="E1" s="2"/>
    </row>
    <row r="2" spans="1:12" ht="45">
      <c r="A2" s="28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7" t="s">
        <v>9</v>
      </c>
      <c r="J2" s="8" t="s">
        <v>10</v>
      </c>
      <c r="K2" s="4" t="s">
        <v>11</v>
      </c>
      <c r="L2" s="6" t="s">
        <v>12</v>
      </c>
    </row>
    <row r="3" spans="1:12" ht="16.5" customHeight="1">
      <c r="A3" s="29">
        <v>1</v>
      </c>
      <c r="B3" s="11" t="str">
        <f>[1]июнь!B3</f>
        <v>Содержание общ.имущ.дома</v>
      </c>
      <c r="C3" s="16">
        <v>17879.509999999998</v>
      </c>
      <c r="D3" s="13">
        <f>C3+Июнь!D3</f>
        <v>52003.95</v>
      </c>
      <c r="E3" s="14">
        <v>12774.1</v>
      </c>
      <c r="F3" s="13">
        <f>E3+Июнь!F3</f>
        <v>28459.89</v>
      </c>
      <c r="G3" s="13">
        <f>E3-C3</f>
        <v>-5105.409999999998</v>
      </c>
      <c r="H3" s="15">
        <f>F3-D3</f>
        <v>-23544.059999999998</v>
      </c>
      <c r="I3" s="14"/>
      <c r="J3" s="15">
        <f>I3+Июнь!J3</f>
        <v>0</v>
      </c>
      <c r="K3" s="12"/>
      <c r="L3" s="13">
        <f>K3+Июнь!L3</f>
        <v>0</v>
      </c>
    </row>
    <row r="4" spans="1:12" ht="16.5" customHeight="1">
      <c r="A4" s="29">
        <f>A3+1</f>
        <v>2</v>
      </c>
      <c r="B4" s="11" t="str">
        <f>[1]июнь!B4</f>
        <v>Отопление</v>
      </c>
      <c r="C4" s="16">
        <v>0</v>
      </c>
      <c r="D4" s="13">
        <f>C4+Июнь!D4</f>
        <v>50064.52</v>
      </c>
      <c r="E4" s="14">
        <v>2291.2199999999998</v>
      </c>
      <c r="F4" s="13">
        <f>E4+Июнь!F4</f>
        <v>29325.450000000004</v>
      </c>
      <c r="G4" s="13">
        <f t="shared" ref="G4:H22" si="0">E4-C4</f>
        <v>2291.2199999999998</v>
      </c>
      <c r="H4" s="15">
        <f t="shared" si="0"/>
        <v>-20739.069999999992</v>
      </c>
      <c r="I4" s="14"/>
      <c r="J4" s="15">
        <f>I4+Июнь!J4</f>
        <v>0</v>
      </c>
      <c r="K4" s="12"/>
      <c r="L4" s="13">
        <f>K4+Июнь!L4</f>
        <v>0</v>
      </c>
    </row>
    <row r="5" spans="1:12" ht="16.5" customHeight="1">
      <c r="A5" s="29">
        <f t="shared" ref="A5:A22" si="1">A4+1</f>
        <v>3</v>
      </c>
      <c r="B5" s="11" t="str">
        <f>[1]июнь!B5</f>
        <v>Горячее водоснабжение</v>
      </c>
      <c r="C5" s="16">
        <v>0</v>
      </c>
      <c r="D5" s="13">
        <f>C5+Июнь!D5</f>
        <v>0</v>
      </c>
      <c r="E5" s="14">
        <v>0</v>
      </c>
      <c r="F5" s="13">
        <f>E5+Июнь!F5</f>
        <v>0</v>
      </c>
      <c r="G5" s="13">
        <f t="shared" si="0"/>
        <v>0</v>
      </c>
      <c r="H5" s="15">
        <f t="shared" si="0"/>
        <v>0</v>
      </c>
      <c r="I5" s="14"/>
      <c r="J5" s="15">
        <f>I5+Июнь!J5</f>
        <v>0</v>
      </c>
      <c r="K5" s="12"/>
      <c r="L5" s="13">
        <f>K5+Июнь!L5</f>
        <v>0</v>
      </c>
    </row>
    <row r="6" spans="1:12" ht="16.5" customHeight="1">
      <c r="A6" s="29">
        <f t="shared" si="1"/>
        <v>4</v>
      </c>
      <c r="B6" s="11" t="str">
        <f>[1]июнь!B6</f>
        <v>Газ</v>
      </c>
      <c r="C6" s="16">
        <v>0</v>
      </c>
      <c r="D6" s="13">
        <f>C6+Июнь!D6</f>
        <v>0</v>
      </c>
      <c r="E6" s="14">
        <v>0</v>
      </c>
      <c r="F6" s="13">
        <f>E6+Июнь!F6</f>
        <v>0</v>
      </c>
      <c r="G6" s="13">
        <f t="shared" si="0"/>
        <v>0</v>
      </c>
      <c r="H6" s="15">
        <f t="shared" si="0"/>
        <v>0</v>
      </c>
      <c r="I6" s="14"/>
      <c r="J6" s="15">
        <f>I6+Июнь!J6</f>
        <v>0</v>
      </c>
      <c r="K6" s="12"/>
      <c r="L6" s="13">
        <f>K6+Июнь!L6</f>
        <v>0</v>
      </c>
    </row>
    <row r="7" spans="1:12" ht="16.5" customHeight="1">
      <c r="A7" s="29">
        <f t="shared" si="1"/>
        <v>5</v>
      </c>
      <c r="B7" s="11" t="str">
        <f>[1]июнь!B7</f>
        <v>Уборка и сан.очистка зем.уч.</v>
      </c>
      <c r="C7" s="16">
        <v>2695.54</v>
      </c>
      <c r="D7" s="13">
        <f>C7+Июнь!D7</f>
        <v>7943.26</v>
      </c>
      <c r="E7" s="14">
        <v>1939.54</v>
      </c>
      <c r="F7" s="13">
        <f>E7+Июнь!F7</f>
        <v>4351.72</v>
      </c>
      <c r="G7" s="13">
        <f t="shared" si="0"/>
        <v>-756</v>
      </c>
      <c r="H7" s="15">
        <f t="shared" si="0"/>
        <v>-3591.54</v>
      </c>
      <c r="I7" s="14"/>
      <c r="J7" s="15">
        <f>I7+Июнь!J7</f>
        <v>0</v>
      </c>
      <c r="K7" s="12"/>
      <c r="L7" s="13">
        <f>K7+Июнь!L7</f>
        <v>0</v>
      </c>
    </row>
    <row r="8" spans="1:12" ht="16.5" customHeight="1">
      <c r="A8" s="29">
        <f t="shared" si="1"/>
        <v>6</v>
      </c>
      <c r="B8" s="11" t="str">
        <f>[1]июнь!B8</f>
        <v>Электроснабжение(инд.потр)</v>
      </c>
      <c r="C8" s="16">
        <v>0</v>
      </c>
      <c r="D8" s="13">
        <f>C8+Июнь!D8</f>
        <v>0</v>
      </c>
      <c r="E8" s="14">
        <v>0</v>
      </c>
      <c r="F8" s="13">
        <f>E8+Июнь!F8</f>
        <v>0</v>
      </c>
      <c r="G8" s="13">
        <f t="shared" si="0"/>
        <v>0</v>
      </c>
      <c r="H8" s="15">
        <f t="shared" si="0"/>
        <v>0</v>
      </c>
      <c r="I8" s="14"/>
      <c r="J8" s="15">
        <f>I8+Июнь!J8</f>
        <v>0</v>
      </c>
      <c r="K8" s="12"/>
      <c r="L8" s="13">
        <f>K8+Июнь!L8</f>
        <v>0</v>
      </c>
    </row>
    <row r="9" spans="1:12" ht="16.5" customHeight="1">
      <c r="A9" s="29">
        <f t="shared" si="1"/>
        <v>7</v>
      </c>
      <c r="B9" s="11" t="str">
        <f>[1]июнь!B9</f>
        <v>Холодная вода</v>
      </c>
      <c r="C9" s="16">
        <v>16566.14</v>
      </c>
      <c r="D9" s="13">
        <f>C9+Июнь!D9</f>
        <v>53879.32</v>
      </c>
      <c r="E9" s="14">
        <v>9790.27</v>
      </c>
      <c r="F9" s="13">
        <f>E9+Июнь!F9</f>
        <v>19554.84</v>
      </c>
      <c r="G9" s="13">
        <f t="shared" si="0"/>
        <v>-6775.869999999999</v>
      </c>
      <c r="H9" s="15">
        <f t="shared" si="0"/>
        <v>-34324.479999999996</v>
      </c>
      <c r="I9" s="14"/>
      <c r="J9" s="15">
        <f>I9+Июнь!J9</f>
        <v>0</v>
      </c>
      <c r="K9" s="12"/>
      <c r="L9" s="13">
        <f>K9+Июнь!L9</f>
        <v>0</v>
      </c>
    </row>
    <row r="10" spans="1:12" ht="16.5" customHeight="1">
      <c r="A10" s="29">
        <f t="shared" si="1"/>
        <v>8</v>
      </c>
      <c r="B10" s="11" t="str">
        <f>[1]июнь!B10</f>
        <v>Канализирование х.воды</v>
      </c>
      <c r="C10" s="16">
        <v>0</v>
      </c>
      <c r="D10" s="13">
        <f>C10+Июнь!D10</f>
        <v>0</v>
      </c>
      <c r="E10" s="14">
        <v>0</v>
      </c>
      <c r="F10" s="13">
        <f>E10+Июнь!F10</f>
        <v>0</v>
      </c>
      <c r="G10" s="13">
        <f t="shared" si="0"/>
        <v>0</v>
      </c>
      <c r="H10" s="15">
        <f t="shared" si="0"/>
        <v>0</v>
      </c>
      <c r="I10" s="14"/>
      <c r="J10" s="15">
        <f>I10+Июнь!J10</f>
        <v>0</v>
      </c>
      <c r="K10" s="12"/>
      <c r="L10" s="13">
        <f>K10+Июнь!L10</f>
        <v>0</v>
      </c>
    </row>
    <row r="11" spans="1:12" ht="16.5" customHeight="1">
      <c r="A11" s="29">
        <f t="shared" si="1"/>
        <v>9</v>
      </c>
      <c r="B11" s="11" t="str">
        <f>[1]июнь!B11</f>
        <v>Канализирование г.воды</v>
      </c>
      <c r="C11" s="16">
        <v>0</v>
      </c>
      <c r="D11" s="13">
        <f>C11+Июнь!D11</f>
        <v>0</v>
      </c>
      <c r="E11" s="14">
        <v>0</v>
      </c>
      <c r="F11" s="13">
        <f>E11+Июнь!F11</f>
        <v>0</v>
      </c>
      <c r="G11" s="13">
        <f t="shared" si="0"/>
        <v>0</v>
      </c>
      <c r="H11" s="15">
        <f t="shared" si="0"/>
        <v>0</v>
      </c>
      <c r="I11" s="14"/>
      <c r="J11" s="15">
        <f>I11+Июнь!J11</f>
        <v>0</v>
      </c>
      <c r="K11" s="12"/>
      <c r="L11" s="13">
        <f>K11+Июнь!L11</f>
        <v>0</v>
      </c>
    </row>
    <row r="12" spans="1:12" ht="16.5" customHeight="1">
      <c r="A12" s="29">
        <f t="shared" si="1"/>
        <v>10</v>
      </c>
      <c r="B12" s="11" t="str">
        <f>[1]июнь!B12</f>
        <v>Тек.рем.общ.имущ.дома</v>
      </c>
      <c r="C12" s="16">
        <v>8903.91</v>
      </c>
      <c r="D12" s="13">
        <f>C12+Июнь!D12</f>
        <v>26711.73</v>
      </c>
      <c r="E12" s="14">
        <v>6469.56</v>
      </c>
      <c r="F12" s="13">
        <f>E12+Июнь!F12</f>
        <v>14655.170000000002</v>
      </c>
      <c r="G12" s="13">
        <f t="shared" si="0"/>
        <v>-2434.3499999999995</v>
      </c>
      <c r="H12" s="15">
        <f t="shared" si="0"/>
        <v>-12056.559999999998</v>
      </c>
      <c r="I12" s="14"/>
      <c r="J12" s="15">
        <f>I12+Июнь!J12</f>
        <v>0</v>
      </c>
      <c r="K12" s="12"/>
      <c r="L12" s="13">
        <f>K12+Июнь!L12</f>
        <v>0</v>
      </c>
    </row>
    <row r="13" spans="1:12" ht="16.5" customHeight="1">
      <c r="A13" s="29">
        <f t="shared" si="1"/>
        <v>11</v>
      </c>
      <c r="B13" s="11" t="str">
        <f>[1]июнь!B13</f>
        <v>Сод.и тек.рем.в/дом.газосн</v>
      </c>
      <c r="C13" s="16">
        <v>974.98</v>
      </c>
      <c r="D13" s="13">
        <f>C13+Июнь!D13</f>
        <v>2924.94</v>
      </c>
      <c r="E13" s="14">
        <v>708.42</v>
      </c>
      <c r="F13" s="13">
        <f>E13+Июнь!F13</f>
        <v>1604.7399999999998</v>
      </c>
      <c r="G13" s="13">
        <f t="shared" si="0"/>
        <v>-266.56000000000006</v>
      </c>
      <c r="H13" s="15">
        <f t="shared" si="0"/>
        <v>-1320.2000000000003</v>
      </c>
      <c r="I13" s="14"/>
      <c r="J13" s="15">
        <f>I13+Июнь!J13</f>
        <v>0</v>
      </c>
      <c r="K13" s="12"/>
      <c r="L13" s="13">
        <f>K13+Июнь!L13</f>
        <v>0</v>
      </c>
    </row>
    <row r="14" spans="1:12" ht="16.5" customHeight="1">
      <c r="A14" s="29">
        <f t="shared" si="1"/>
        <v>12</v>
      </c>
      <c r="B14" s="11" t="str">
        <f>[1]июнь!B14</f>
        <v>Управление многокв.домом</v>
      </c>
      <c r="C14" s="16">
        <v>4301.3999999999996</v>
      </c>
      <c r="D14" s="13">
        <f>C14+Июнь!D14</f>
        <v>11671.18</v>
      </c>
      <c r="E14" s="14">
        <v>2961.6</v>
      </c>
      <c r="F14" s="13">
        <f>E14+Июнь!F14</f>
        <v>6349.23</v>
      </c>
      <c r="G14" s="13">
        <f t="shared" si="0"/>
        <v>-1339.7999999999997</v>
      </c>
      <c r="H14" s="15">
        <f t="shared" si="0"/>
        <v>-5321.9500000000007</v>
      </c>
      <c r="I14" s="14"/>
      <c r="J14" s="15">
        <f>I14+Июнь!J14</f>
        <v>0</v>
      </c>
      <c r="K14" s="12"/>
      <c r="L14" s="13">
        <f>K14+Июнь!L14</f>
        <v>0</v>
      </c>
    </row>
    <row r="15" spans="1:12" ht="16.5" customHeight="1">
      <c r="A15" s="29">
        <f t="shared" si="1"/>
        <v>13</v>
      </c>
      <c r="B15" s="11" t="str">
        <f>[1]июнь!B15</f>
        <v>Водоотведение(кв)</v>
      </c>
      <c r="C15" s="16">
        <v>16566.14</v>
      </c>
      <c r="D15" s="13">
        <f>C15+Июнь!D15</f>
        <v>53869.32</v>
      </c>
      <c r="E15" s="14">
        <v>9790.2800000000007</v>
      </c>
      <c r="F15" s="13">
        <f>E15+Июнь!F15</f>
        <v>19554.86</v>
      </c>
      <c r="G15" s="13">
        <f t="shared" si="0"/>
        <v>-6775.8599999999988</v>
      </c>
      <c r="H15" s="15">
        <f t="shared" si="0"/>
        <v>-34314.46</v>
      </c>
      <c r="I15" s="14"/>
      <c r="J15" s="15">
        <f>I15+Июнь!J15</f>
        <v>0</v>
      </c>
      <c r="K15" s="12"/>
      <c r="L15" s="13">
        <f>K15+Июнь!L15</f>
        <v>0</v>
      </c>
    </row>
    <row r="16" spans="1:12" ht="16.5" customHeight="1">
      <c r="A16" s="29">
        <f t="shared" si="1"/>
        <v>14</v>
      </c>
      <c r="B16" s="11" t="str">
        <f>[1]июнь!B16</f>
        <v>Эксплуатация общед.ПУ</v>
      </c>
      <c r="C16" s="16">
        <v>845.96</v>
      </c>
      <c r="D16" s="13">
        <f>C16+Июнь!D16</f>
        <v>6098.27</v>
      </c>
      <c r="E16" s="14">
        <v>614.67999999999995</v>
      </c>
      <c r="F16" s="13">
        <f>E16+Июнь!F16</f>
        <v>3528.6399999999994</v>
      </c>
      <c r="G16" s="13">
        <f t="shared" si="0"/>
        <v>-231.28000000000009</v>
      </c>
      <c r="H16" s="15">
        <f t="shared" si="0"/>
        <v>-2569.630000000001</v>
      </c>
      <c r="I16" s="14"/>
      <c r="J16" s="15">
        <f>I16+Июнь!J16</f>
        <v>0</v>
      </c>
      <c r="K16" s="12"/>
      <c r="L16" s="13">
        <f>K16+Июнь!L16</f>
        <v>0</v>
      </c>
    </row>
    <row r="17" spans="1:12" ht="16.5" customHeight="1">
      <c r="A17" s="29">
        <f t="shared" si="1"/>
        <v>15</v>
      </c>
      <c r="B17" s="11" t="str">
        <f>[1]июнь!B17</f>
        <v>Хол.водоснабжение(о/д нужды)</v>
      </c>
      <c r="C17" s="16">
        <v>286.86</v>
      </c>
      <c r="D17" s="13">
        <f>C17+Июнь!D17</f>
        <v>820.54</v>
      </c>
      <c r="E17" s="14">
        <v>202.96</v>
      </c>
      <c r="F17" s="13">
        <f>E17+Июнь!F17</f>
        <v>449.03</v>
      </c>
      <c r="G17" s="13">
        <f t="shared" si="0"/>
        <v>-83.9</v>
      </c>
      <c r="H17" s="15">
        <f t="shared" si="0"/>
        <v>-371.51</v>
      </c>
      <c r="I17" s="14"/>
      <c r="J17" s="15">
        <f>I17+Июнь!J17</f>
        <v>0</v>
      </c>
      <c r="K17" s="12"/>
      <c r="L17" s="13">
        <f>K17+Июнь!L17</f>
        <v>0</v>
      </c>
    </row>
    <row r="18" spans="1:12" ht="16.5" customHeight="1">
      <c r="A18" s="29">
        <f t="shared" si="1"/>
        <v>16</v>
      </c>
      <c r="B18" s="11" t="str">
        <f>[1]июнь!B18</f>
        <v>Водоотведение(о/д нужды)</v>
      </c>
      <c r="C18" s="16">
        <v>0</v>
      </c>
      <c r="D18" s="13">
        <f>C18+Июнь!D18</f>
        <v>0</v>
      </c>
      <c r="E18" s="14">
        <v>0</v>
      </c>
      <c r="F18" s="13">
        <f>E18+Июнь!F18</f>
        <v>0</v>
      </c>
      <c r="G18" s="13">
        <f t="shared" si="0"/>
        <v>0</v>
      </c>
      <c r="H18" s="15">
        <f t="shared" si="0"/>
        <v>0</v>
      </c>
      <c r="I18" s="14"/>
      <c r="J18" s="15">
        <f>I18+Июнь!J18</f>
        <v>0</v>
      </c>
      <c r="K18" s="12"/>
      <c r="L18" s="13">
        <f>K18+Июнь!L18</f>
        <v>0</v>
      </c>
    </row>
    <row r="19" spans="1:12" ht="16.5" customHeight="1">
      <c r="A19" s="29">
        <f t="shared" si="1"/>
        <v>17</v>
      </c>
      <c r="B19" s="11" t="str">
        <f>[1]июнь!B19</f>
        <v>Отопление(о/д нужды)</v>
      </c>
      <c r="C19" s="16">
        <v>0</v>
      </c>
      <c r="D19" s="13">
        <f>C19+Июнь!D19</f>
        <v>0</v>
      </c>
      <c r="E19" s="14">
        <v>0</v>
      </c>
      <c r="F19" s="13">
        <f>E19+Июнь!F19</f>
        <v>0</v>
      </c>
      <c r="G19" s="13">
        <f t="shared" si="0"/>
        <v>0</v>
      </c>
      <c r="H19" s="15">
        <f t="shared" si="0"/>
        <v>0</v>
      </c>
      <c r="I19" s="14"/>
      <c r="J19" s="15">
        <f>I19+Июнь!J19</f>
        <v>0</v>
      </c>
      <c r="K19" s="12"/>
      <c r="L19" s="13">
        <f>K19+Июнь!L19</f>
        <v>0</v>
      </c>
    </row>
    <row r="20" spans="1:12" ht="16.5" customHeight="1">
      <c r="A20" s="29">
        <f t="shared" si="1"/>
        <v>18</v>
      </c>
      <c r="B20" s="11" t="str">
        <f>[1]июнь!B20</f>
        <v>Электроснабжение(общед.нужды)</v>
      </c>
      <c r="C20" s="16">
        <f>423.65+3827.41</f>
        <v>4251.0599999999995</v>
      </c>
      <c r="D20" s="13">
        <f>C20+Июнь!D20</f>
        <v>4251.0599999999995</v>
      </c>
      <c r="E20" s="14">
        <f>6.45+1614.04</f>
        <v>1620.49</v>
      </c>
      <c r="F20" s="13">
        <f>E20+Июнь!F20</f>
        <v>1620.49</v>
      </c>
      <c r="G20" s="13">
        <f t="shared" si="0"/>
        <v>-2630.5699999999997</v>
      </c>
      <c r="H20" s="15">
        <f t="shared" si="0"/>
        <v>-2630.5699999999997</v>
      </c>
      <c r="I20" s="14"/>
      <c r="J20" s="15">
        <f>I20+Июнь!J20</f>
        <v>0</v>
      </c>
      <c r="K20" s="12"/>
      <c r="L20" s="13">
        <f>K20+Июнь!L20</f>
        <v>0</v>
      </c>
    </row>
    <row r="21" spans="1:12" ht="16.5" customHeight="1">
      <c r="A21" s="29">
        <f t="shared" si="1"/>
        <v>19</v>
      </c>
      <c r="B21" s="11" t="str">
        <f>[1]июнь!B21</f>
        <v>Гор.водоснабж.(о/д нужды)</v>
      </c>
      <c r="C21" s="16">
        <v>0</v>
      </c>
      <c r="D21" s="13">
        <f>C21+Июнь!D21</f>
        <v>0</v>
      </c>
      <c r="E21" s="14">
        <v>0</v>
      </c>
      <c r="F21" s="13">
        <f>E21+Июнь!F21</f>
        <v>0</v>
      </c>
      <c r="G21" s="13">
        <f t="shared" si="0"/>
        <v>0</v>
      </c>
      <c r="H21" s="15">
        <f t="shared" si="0"/>
        <v>0</v>
      </c>
      <c r="I21" s="14"/>
      <c r="J21" s="15">
        <f>I21+Июнь!J21</f>
        <v>0</v>
      </c>
      <c r="K21" s="12"/>
      <c r="L21" s="13">
        <f>K21+Июнь!L21</f>
        <v>0</v>
      </c>
    </row>
    <row r="22" spans="1:12" ht="16.5" customHeight="1">
      <c r="A22" s="29">
        <f t="shared" si="1"/>
        <v>20</v>
      </c>
      <c r="B22" s="11">
        <f>Июнь!B22</f>
        <v>0</v>
      </c>
      <c r="C22" s="16">
        <v>0</v>
      </c>
      <c r="D22" s="13">
        <f>C22+Июнь!D22</f>
        <v>0</v>
      </c>
      <c r="E22" s="14">
        <v>0</v>
      </c>
      <c r="F22" s="13">
        <f>E22+Июнь!F22</f>
        <v>0</v>
      </c>
      <c r="G22" s="13">
        <f t="shared" si="0"/>
        <v>0</v>
      </c>
      <c r="H22" s="15">
        <f t="shared" si="0"/>
        <v>0</v>
      </c>
      <c r="I22" s="14"/>
      <c r="J22" s="15">
        <f>I22+Июнь!J22</f>
        <v>0</v>
      </c>
      <c r="K22" s="12"/>
      <c r="L22" s="13">
        <f>K22+Июнь!L22</f>
        <v>0</v>
      </c>
    </row>
    <row r="23" spans="1:12" ht="20.25" customHeight="1">
      <c r="A23" s="30"/>
      <c r="B23" s="56" t="s">
        <v>32</v>
      </c>
      <c r="C23" s="13">
        <f t="shared" ref="C23:L23" si="2">SUM(C3:C22)</f>
        <v>73271.500000000015</v>
      </c>
      <c r="D23" s="13">
        <f t="shared" si="2"/>
        <v>270238.08999999997</v>
      </c>
      <c r="E23" s="15">
        <f t="shared" si="2"/>
        <v>49163.119999999995</v>
      </c>
      <c r="F23" s="13">
        <f t="shared" si="2"/>
        <v>129454.06000000001</v>
      </c>
      <c r="G23" s="13">
        <f t="shared" si="2"/>
        <v>-24108.379999999994</v>
      </c>
      <c r="H23" s="15">
        <f t="shared" si="2"/>
        <v>-140784.03</v>
      </c>
      <c r="I23" s="15">
        <f t="shared" si="2"/>
        <v>0</v>
      </c>
      <c r="J23" s="15">
        <f t="shared" si="2"/>
        <v>0</v>
      </c>
      <c r="K23" s="13">
        <f t="shared" si="2"/>
        <v>0</v>
      </c>
      <c r="L23" s="13">
        <f t="shared" si="2"/>
        <v>0</v>
      </c>
    </row>
    <row r="26" spans="1:12">
      <c r="B26" s="29" t="s">
        <v>33</v>
      </c>
      <c r="C26" s="14">
        <f>C9+C10+C11+C15+C17+C18</f>
        <v>33419.14</v>
      </c>
      <c r="D26" s="14">
        <f t="shared" ref="D26:J26" si="3">D9+D10+D11+D15+D17+D18</f>
        <v>108569.18</v>
      </c>
      <c r="E26" s="14">
        <f t="shared" si="3"/>
        <v>19783.510000000002</v>
      </c>
      <c r="F26" s="14">
        <f t="shared" si="3"/>
        <v>39558.729999999996</v>
      </c>
      <c r="G26" s="14">
        <f t="shared" si="3"/>
        <v>-13635.629999999997</v>
      </c>
      <c r="H26" s="14">
        <f t="shared" si="3"/>
        <v>-69010.45</v>
      </c>
      <c r="I26" s="14">
        <f t="shared" si="3"/>
        <v>0</v>
      </c>
      <c r="J26" s="14">
        <f t="shared" si="3"/>
        <v>0</v>
      </c>
    </row>
    <row r="27" spans="1:12">
      <c r="B27" s="28" t="s">
        <v>34</v>
      </c>
      <c r="C27" s="14">
        <f>C8+C20</f>
        <v>4251.0599999999995</v>
      </c>
      <c r="D27" s="14">
        <f t="shared" ref="D27:J27" si="4">D8+D20</f>
        <v>4251.0599999999995</v>
      </c>
      <c r="E27" s="14">
        <f t="shared" si="4"/>
        <v>1620.49</v>
      </c>
      <c r="F27" s="14">
        <f t="shared" si="4"/>
        <v>1620.49</v>
      </c>
      <c r="G27" s="14">
        <f t="shared" si="4"/>
        <v>-2630.5699999999997</v>
      </c>
      <c r="H27" s="14">
        <f t="shared" si="4"/>
        <v>-2630.5699999999997</v>
      </c>
      <c r="I27" s="14">
        <f t="shared" si="4"/>
        <v>0</v>
      </c>
      <c r="J27" s="14">
        <f t="shared" si="4"/>
        <v>0</v>
      </c>
    </row>
    <row r="28" spans="1:12">
      <c r="B28" s="28" t="s">
        <v>35</v>
      </c>
      <c r="C28" s="14">
        <f>C4+C5+C19+C21</f>
        <v>0</v>
      </c>
      <c r="D28" s="14">
        <f t="shared" ref="D28:J28" si="5">D4+D5+D19+D21</f>
        <v>50064.52</v>
      </c>
      <c r="E28" s="14">
        <f t="shared" si="5"/>
        <v>2291.2199999999998</v>
      </c>
      <c r="F28" s="14">
        <f t="shared" si="5"/>
        <v>29325.450000000004</v>
      </c>
      <c r="G28" s="14">
        <f t="shared" si="5"/>
        <v>2291.2199999999998</v>
      </c>
      <c r="H28" s="14">
        <f t="shared" si="5"/>
        <v>-20739.069999999992</v>
      </c>
      <c r="I28" s="14">
        <f t="shared" si="5"/>
        <v>0</v>
      </c>
      <c r="J28" s="14">
        <f t="shared" si="5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B1" sqref="B1:C1"/>
    </sheetView>
  </sheetViews>
  <sheetFormatPr defaultRowHeight="15"/>
  <cols>
    <col min="1" max="1" width="4.7109375" customWidth="1"/>
    <col min="2" max="2" width="27.85546875" customWidth="1"/>
    <col min="3" max="12" width="14.140625" customWidth="1"/>
  </cols>
  <sheetData>
    <row r="1" spans="1:13">
      <c r="B1" s="2" t="s">
        <v>44</v>
      </c>
      <c r="C1" t="s">
        <v>48</v>
      </c>
    </row>
    <row r="2" spans="1:13" ht="30">
      <c r="A2" s="38" t="s">
        <v>1</v>
      </c>
      <c r="B2" s="39" t="s">
        <v>2</v>
      </c>
      <c r="C2" s="40" t="s">
        <v>3</v>
      </c>
      <c r="D2" s="41" t="s">
        <v>4</v>
      </c>
      <c r="E2" s="39" t="s">
        <v>5</v>
      </c>
      <c r="F2" s="41" t="s">
        <v>6</v>
      </c>
      <c r="G2" s="41" t="s">
        <v>7</v>
      </c>
      <c r="H2" s="41" t="s">
        <v>8</v>
      </c>
      <c r="I2" s="39" t="s">
        <v>9</v>
      </c>
      <c r="J2" s="41" t="s">
        <v>10</v>
      </c>
      <c r="K2" s="39" t="s">
        <v>11</v>
      </c>
      <c r="L2" s="41" t="s">
        <v>12</v>
      </c>
      <c r="M2" s="9"/>
    </row>
    <row r="3" spans="1:13" ht="14.25" customHeight="1">
      <c r="A3" s="29">
        <v>1</v>
      </c>
      <c r="B3" s="11" t="str">
        <f>[1]июль!B3</f>
        <v>Содержание общ.имущ.дома</v>
      </c>
      <c r="C3" s="59">
        <v>17879.509999999998</v>
      </c>
      <c r="D3" s="13">
        <f>C3+Июль!D3</f>
        <v>69883.459999999992</v>
      </c>
      <c r="E3" s="14">
        <v>18799.41</v>
      </c>
      <c r="F3" s="13">
        <f>E3+Июль!F3</f>
        <v>47259.3</v>
      </c>
      <c r="G3" s="13">
        <f>E3-C3</f>
        <v>919.90000000000146</v>
      </c>
      <c r="H3" s="15">
        <f>F3-D3</f>
        <v>-22624.159999999989</v>
      </c>
      <c r="I3" s="14"/>
      <c r="J3" s="15">
        <f>I3+Июль!J3</f>
        <v>0</v>
      </c>
      <c r="K3" s="12"/>
      <c r="L3" s="13">
        <f>K3+Июль!L3</f>
        <v>0</v>
      </c>
      <c r="M3" s="49"/>
    </row>
    <row r="4" spans="1:13" ht="14.25" customHeight="1">
      <c r="A4" s="29">
        <f>A3+1</f>
        <v>2</v>
      </c>
      <c r="B4" s="11" t="str">
        <f>[1]июль!B4</f>
        <v>Отопление</v>
      </c>
      <c r="C4" s="59">
        <v>0</v>
      </c>
      <c r="D4" s="13">
        <f>C4+Июль!D4</f>
        <v>50064.52</v>
      </c>
      <c r="E4" s="14">
        <v>5992.69</v>
      </c>
      <c r="F4" s="13">
        <f>E4+Июль!F4</f>
        <v>35318.140000000007</v>
      </c>
      <c r="G4" s="13">
        <f t="shared" ref="G4:H22" si="0">E4-C4</f>
        <v>5992.69</v>
      </c>
      <c r="H4" s="15">
        <f t="shared" si="0"/>
        <v>-14746.37999999999</v>
      </c>
      <c r="I4" s="14"/>
      <c r="J4" s="15">
        <f>I4+Июль!J4</f>
        <v>0</v>
      </c>
      <c r="K4" s="12"/>
      <c r="L4" s="13">
        <f>K4+Июль!L4</f>
        <v>0</v>
      </c>
      <c r="M4" s="49">
        <f>L4-J4</f>
        <v>0</v>
      </c>
    </row>
    <row r="5" spans="1:13" ht="14.25" customHeight="1">
      <c r="A5" s="29">
        <f t="shared" ref="A5:A22" si="1">A4+1</f>
        <v>3</v>
      </c>
      <c r="B5" s="11" t="str">
        <f>[1]июль!B5</f>
        <v>Горячее водоснабжение</v>
      </c>
      <c r="C5" s="59">
        <v>0</v>
      </c>
      <c r="D5" s="13">
        <f>C5+Июль!D5</f>
        <v>0</v>
      </c>
      <c r="E5" s="14">
        <v>0</v>
      </c>
      <c r="F5" s="13">
        <f>E5+Июль!F5</f>
        <v>0</v>
      </c>
      <c r="G5" s="13">
        <f t="shared" si="0"/>
        <v>0</v>
      </c>
      <c r="H5" s="15">
        <f t="shared" si="0"/>
        <v>0</v>
      </c>
      <c r="I5" s="14"/>
      <c r="J5" s="15">
        <f>I5+Июль!J5</f>
        <v>0</v>
      </c>
      <c r="K5" s="12"/>
      <c r="L5" s="13">
        <f>K5+Июль!L5</f>
        <v>0</v>
      </c>
      <c r="M5" s="49"/>
    </row>
    <row r="6" spans="1:13" ht="14.25" customHeight="1">
      <c r="A6" s="29">
        <f t="shared" si="1"/>
        <v>4</v>
      </c>
      <c r="B6" s="11" t="str">
        <f>[1]июль!B6</f>
        <v>Газ</v>
      </c>
      <c r="C6" s="59">
        <v>0</v>
      </c>
      <c r="D6" s="13">
        <f>C6+Июль!D6</f>
        <v>0</v>
      </c>
      <c r="E6" s="14">
        <v>0</v>
      </c>
      <c r="F6" s="13">
        <f>E6+Июль!F6</f>
        <v>0</v>
      </c>
      <c r="G6" s="13">
        <f t="shared" si="0"/>
        <v>0</v>
      </c>
      <c r="H6" s="15">
        <f t="shared" si="0"/>
        <v>0</v>
      </c>
      <c r="I6" s="14"/>
      <c r="J6" s="15">
        <f>I6+Июль!J6</f>
        <v>0</v>
      </c>
      <c r="K6" s="12"/>
      <c r="L6" s="13">
        <f>K6+Июль!L6</f>
        <v>0</v>
      </c>
      <c r="M6" s="49"/>
    </row>
    <row r="7" spans="1:13" ht="14.25" customHeight="1">
      <c r="A7" s="29">
        <f t="shared" si="1"/>
        <v>5</v>
      </c>
      <c r="B7" s="11" t="str">
        <f>[1]июль!B7</f>
        <v>Уборка и сан.очистка зем.уч.</v>
      </c>
      <c r="C7" s="59">
        <v>2695.54</v>
      </c>
      <c r="D7" s="13">
        <f>C7+Июль!D7</f>
        <v>10638.8</v>
      </c>
      <c r="E7" s="14">
        <v>2848.67</v>
      </c>
      <c r="F7" s="13">
        <f>E7+Июль!F7</f>
        <v>7200.39</v>
      </c>
      <c r="G7" s="13">
        <f t="shared" si="0"/>
        <v>153.13000000000011</v>
      </c>
      <c r="H7" s="15">
        <f t="shared" si="0"/>
        <v>-3438.4099999999989</v>
      </c>
      <c r="I7" s="14"/>
      <c r="J7" s="15">
        <f>I7+Июль!J7</f>
        <v>0</v>
      </c>
      <c r="K7" s="12"/>
      <c r="L7" s="13">
        <f>K7+Июль!L7</f>
        <v>0</v>
      </c>
      <c r="M7" s="49"/>
    </row>
    <row r="8" spans="1:13" ht="14.25" customHeight="1">
      <c r="A8" s="29">
        <f t="shared" si="1"/>
        <v>6</v>
      </c>
      <c r="B8" s="11" t="str">
        <f>[1]июль!B8</f>
        <v>Электроснабжение(инд.потр)</v>
      </c>
      <c r="C8" s="59">
        <v>0</v>
      </c>
      <c r="D8" s="13">
        <f>C8+Июль!D8</f>
        <v>0</v>
      </c>
      <c r="E8" s="14">
        <v>0</v>
      </c>
      <c r="F8" s="13">
        <f>E8+Июль!F8</f>
        <v>0</v>
      </c>
      <c r="G8" s="13">
        <f t="shared" si="0"/>
        <v>0</v>
      </c>
      <c r="H8" s="15">
        <f t="shared" si="0"/>
        <v>0</v>
      </c>
      <c r="I8" s="14"/>
      <c r="J8" s="15">
        <f>I8+Июль!J8</f>
        <v>0</v>
      </c>
      <c r="K8" s="12"/>
      <c r="L8" s="13">
        <f>K8+Июль!L8</f>
        <v>0</v>
      </c>
      <c r="M8" s="49"/>
    </row>
    <row r="9" spans="1:13" ht="14.25" customHeight="1">
      <c r="A9" s="29">
        <f t="shared" si="1"/>
        <v>7</v>
      </c>
      <c r="B9" s="11" t="str">
        <f>[1]июль!B9</f>
        <v>Холодная вода</v>
      </c>
      <c r="C9" s="59">
        <v>14613.36</v>
      </c>
      <c r="D9" s="13">
        <f>C9+Июль!D9</f>
        <v>68492.679999999993</v>
      </c>
      <c r="E9" s="14">
        <v>18146.04</v>
      </c>
      <c r="F9" s="13">
        <f>E9+Июль!F9</f>
        <v>37700.880000000005</v>
      </c>
      <c r="G9" s="13">
        <f t="shared" si="0"/>
        <v>3532.6800000000003</v>
      </c>
      <c r="H9" s="15">
        <f t="shared" si="0"/>
        <v>-30791.799999999988</v>
      </c>
      <c r="I9" s="14"/>
      <c r="J9" s="15">
        <f>I9+Июль!J9</f>
        <v>0</v>
      </c>
      <c r="K9" s="12"/>
      <c r="L9" s="13">
        <f>K9+Июль!L9</f>
        <v>0</v>
      </c>
      <c r="M9" s="49"/>
    </row>
    <row r="10" spans="1:13" ht="14.25" customHeight="1">
      <c r="A10" s="29">
        <f t="shared" si="1"/>
        <v>8</v>
      </c>
      <c r="B10" s="11" t="str">
        <f>[1]июль!B10</f>
        <v>Канализирование х.воды</v>
      </c>
      <c r="C10" s="59">
        <v>0</v>
      </c>
      <c r="D10" s="13">
        <f>C10+Июль!D10</f>
        <v>0</v>
      </c>
      <c r="E10" s="14">
        <v>0</v>
      </c>
      <c r="F10" s="13">
        <f>E10+Июль!F10</f>
        <v>0</v>
      </c>
      <c r="G10" s="13">
        <f t="shared" si="0"/>
        <v>0</v>
      </c>
      <c r="H10" s="15">
        <f t="shared" si="0"/>
        <v>0</v>
      </c>
      <c r="I10" s="14"/>
      <c r="J10" s="15">
        <f>I10+Июль!J10</f>
        <v>0</v>
      </c>
      <c r="K10" s="12"/>
      <c r="L10" s="13">
        <f>K10+Июль!L10</f>
        <v>0</v>
      </c>
      <c r="M10" s="49"/>
    </row>
    <row r="11" spans="1:13" ht="14.25" customHeight="1">
      <c r="A11" s="29">
        <f t="shared" si="1"/>
        <v>9</v>
      </c>
      <c r="B11" s="11" t="str">
        <f>[1]июль!B11</f>
        <v>Канализирование г.воды</v>
      </c>
      <c r="C11" s="59">
        <v>0</v>
      </c>
      <c r="D11" s="13">
        <f>C11+Июль!D11</f>
        <v>0</v>
      </c>
      <c r="E11" s="14">
        <v>0</v>
      </c>
      <c r="F11" s="13">
        <f>E11+Июль!F11</f>
        <v>0</v>
      </c>
      <c r="G11" s="13">
        <f t="shared" si="0"/>
        <v>0</v>
      </c>
      <c r="H11" s="15">
        <f t="shared" si="0"/>
        <v>0</v>
      </c>
      <c r="I11" s="14"/>
      <c r="J11" s="15">
        <f>I11+Июль!J11</f>
        <v>0</v>
      </c>
      <c r="K11" s="12"/>
      <c r="L11" s="13">
        <f>K11+Июль!L11</f>
        <v>0</v>
      </c>
      <c r="M11" s="49"/>
    </row>
    <row r="12" spans="1:13" ht="14.25" customHeight="1">
      <c r="A12" s="29">
        <f t="shared" si="1"/>
        <v>10</v>
      </c>
      <c r="B12" s="11" t="str">
        <f>[1]июль!B12</f>
        <v>Тек.рем.общ.имущ.дома</v>
      </c>
      <c r="C12" s="59">
        <v>8903.91</v>
      </c>
      <c r="D12" s="13">
        <f>C12+Июль!D12</f>
        <v>35615.64</v>
      </c>
      <c r="E12" s="14">
        <v>9475.7900000000009</v>
      </c>
      <c r="F12" s="13">
        <f>E12+Июль!F12</f>
        <v>24130.960000000003</v>
      </c>
      <c r="G12" s="13">
        <f t="shared" si="0"/>
        <v>571.88000000000102</v>
      </c>
      <c r="H12" s="15">
        <f t="shared" si="0"/>
        <v>-11484.679999999997</v>
      </c>
      <c r="I12" s="14"/>
      <c r="J12" s="15">
        <f>I12+Июль!J12</f>
        <v>0</v>
      </c>
      <c r="K12" s="12"/>
      <c r="L12" s="13">
        <f>K12+Июль!L12</f>
        <v>0</v>
      </c>
      <c r="M12" s="49"/>
    </row>
    <row r="13" spans="1:13" ht="14.25" customHeight="1">
      <c r="A13" s="29">
        <f t="shared" si="1"/>
        <v>11</v>
      </c>
      <c r="B13" s="11" t="str">
        <f>[1]июль!B13</f>
        <v>Сод.и тек.рем.в/дом.газосн</v>
      </c>
      <c r="C13" s="59">
        <v>974.98</v>
      </c>
      <c r="D13" s="13">
        <f>C13+Июль!D13</f>
        <v>3899.92</v>
      </c>
      <c r="E13" s="14">
        <v>1037.6199999999999</v>
      </c>
      <c r="F13" s="13">
        <f>E13+Июль!F13</f>
        <v>2642.3599999999997</v>
      </c>
      <c r="G13" s="13">
        <f t="shared" si="0"/>
        <v>62.639999999999873</v>
      </c>
      <c r="H13" s="15">
        <f t="shared" si="0"/>
        <v>-1257.5600000000004</v>
      </c>
      <c r="I13" s="14"/>
      <c r="J13" s="15">
        <f>I13+Июль!J13</f>
        <v>0</v>
      </c>
      <c r="K13" s="12"/>
      <c r="L13" s="13">
        <f>K13+Июль!L13</f>
        <v>0</v>
      </c>
      <c r="M13" s="49"/>
    </row>
    <row r="14" spans="1:13" ht="14.25" customHeight="1">
      <c r="A14" s="29">
        <f t="shared" si="1"/>
        <v>12</v>
      </c>
      <c r="B14" s="11" t="str">
        <f>[1]июль!B14</f>
        <v>Управление многокв.домом</v>
      </c>
      <c r="C14" s="59">
        <v>4301.3999999999996</v>
      </c>
      <c r="D14" s="13">
        <f>C14+Июль!D14</f>
        <v>15972.58</v>
      </c>
      <c r="E14" s="14">
        <v>4405.32</v>
      </c>
      <c r="F14" s="13">
        <f>E14+Июль!F14</f>
        <v>10754.55</v>
      </c>
      <c r="G14" s="13">
        <f t="shared" si="0"/>
        <v>103.92000000000007</v>
      </c>
      <c r="H14" s="15">
        <f t="shared" si="0"/>
        <v>-5218.0300000000007</v>
      </c>
      <c r="I14" s="14"/>
      <c r="J14" s="15">
        <f>I14+Июль!J14</f>
        <v>0</v>
      </c>
      <c r="K14" s="12"/>
      <c r="L14" s="13">
        <f>K14+Июль!L14</f>
        <v>0</v>
      </c>
      <c r="M14" s="49"/>
    </row>
    <row r="15" spans="1:13" ht="14.25" customHeight="1">
      <c r="A15" s="29">
        <f t="shared" si="1"/>
        <v>13</v>
      </c>
      <c r="B15" s="11" t="str">
        <f>[1]июль!B15</f>
        <v>Водоотведение(кв)</v>
      </c>
      <c r="C15" s="59">
        <v>14613.36</v>
      </c>
      <c r="D15" s="13">
        <f>C15+Июль!D15</f>
        <v>68482.679999999993</v>
      </c>
      <c r="E15" s="14">
        <v>18146</v>
      </c>
      <c r="F15" s="13">
        <f>E15+Июль!F15</f>
        <v>37700.86</v>
      </c>
      <c r="G15" s="13">
        <f t="shared" si="0"/>
        <v>3532.6399999999994</v>
      </c>
      <c r="H15" s="15">
        <f t="shared" si="0"/>
        <v>-30781.819999999992</v>
      </c>
      <c r="I15" s="14"/>
      <c r="J15" s="15">
        <f>I15+Июль!J15</f>
        <v>0</v>
      </c>
      <c r="K15" s="12"/>
      <c r="L15" s="13">
        <f>K15+Июль!L15</f>
        <v>0</v>
      </c>
      <c r="M15" s="49"/>
    </row>
    <row r="16" spans="1:13" ht="14.25" customHeight="1">
      <c r="A16" s="29">
        <f t="shared" si="1"/>
        <v>14</v>
      </c>
      <c r="B16" s="11" t="str">
        <f>[1]июль!B16</f>
        <v>Эксплуатация общед.ПУ</v>
      </c>
      <c r="C16" s="59">
        <v>845.96</v>
      </c>
      <c r="D16" s="13">
        <f>C16+Июль!D16</f>
        <v>6944.2300000000005</v>
      </c>
      <c r="E16" s="14">
        <v>900.26</v>
      </c>
      <c r="F16" s="13">
        <f>E16+Июль!F16</f>
        <v>4428.8999999999996</v>
      </c>
      <c r="G16" s="13">
        <f t="shared" si="0"/>
        <v>54.299999999999955</v>
      </c>
      <c r="H16" s="15">
        <f t="shared" si="0"/>
        <v>-2515.3300000000008</v>
      </c>
      <c r="I16" s="14"/>
      <c r="J16" s="15">
        <f>I16+Июль!J16</f>
        <v>0</v>
      </c>
      <c r="K16" s="12"/>
      <c r="L16" s="13">
        <f>K16+Июль!L16</f>
        <v>0</v>
      </c>
      <c r="M16" s="49"/>
    </row>
    <row r="17" spans="1:13" ht="14.25" customHeight="1">
      <c r="A17" s="29">
        <f t="shared" si="1"/>
        <v>15</v>
      </c>
      <c r="B17" s="11" t="str">
        <f>[1]июль!B17</f>
        <v>Хол.водоснабжение(о/д нужды)</v>
      </c>
      <c r="C17" s="59">
        <v>286.86</v>
      </c>
      <c r="D17" s="13">
        <f>C17+Июль!D17</f>
        <v>1107.4000000000001</v>
      </c>
      <c r="E17" s="14">
        <v>299.83</v>
      </c>
      <c r="F17" s="13">
        <f>E17+Июль!F17</f>
        <v>748.8599999999999</v>
      </c>
      <c r="G17" s="13">
        <f t="shared" si="0"/>
        <v>12.96999999999997</v>
      </c>
      <c r="H17" s="15">
        <f t="shared" si="0"/>
        <v>-358.54000000000019</v>
      </c>
      <c r="I17" s="14"/>
      <c r="J17" s="15">
        <f>I17+Июль!J17</f>
        <v>0</v>
      </c>
      <c r="K17" s="12"/>
      <c r="L17" s="13">
        <f>K17+Июль!L17</f>
        <v>0</v>
      </c>
      <c r="M17" s="49"/>
    </row>
    <row r="18" spans="1:13" ht="14.25" customHeight="1">
      <c r="A18" s="29">
        <f t="shared" si="1"/>
        <v>16</v>
      </c>
      <c r="B18" s="11" t="str">
        <f>[1]июль!B18</f>
        <v>Водоотведение(о/д нужды)</v>
      </c>
      <c r="C18" s="59">
        <v>0</v>
      </c>
      <c r="D18" s="13">
        <f>C18+Июль!D18</f>
        <v>0</v>
      </c>
      <c r="E18" s="14">
        <v>0</v>
      </c>
      <c r="F18" s="13">
        <f>E18+Июль!F18</f>
        <v>0</v>
      </c>
      <c r="G18" s="13">
        <f t="shared" si="0"/>
        <v>0</v>
      </c>
      <c r="H18" s="15">
        <f t="shared" si="0"/>
        <v>0</v>
      </c>
      <c r="I18" s="14"/>
      <c r="J18" s="15">
        <f>I18+Июль!J18</f>
        <v>0</v>
      </c>
      <c r="K18" s="12"/>
      <c r="L18" s="13">
        <f>K18+Июль!L18</f>
        <v>0</v>
      </c>
      <c r="M18" s="49"/>
    </row>
    <row r="19" spans="1:13" ht="14.25" customHeight="1">
      <c r="A19" s="29">
        <f t="shared" si="1"/>
        <v>17</v>
      </c>
      <c r="B19" s="11" t="str">
        <f>[1]июль!B19</f>
        <v>Отопление(о/д нужды)</v>
      </c>
      <c r="C19" s="59">
        <v>0</v>
      </c>
      <c r="D19" s="13">
        <f>C19+Июль!D19</f>
        <v>0</v>
      </c>
      <c r="E19" s="14">
        <v>0</v>
      </c>
      <c r="F19" s="13">
        <f>E19+Июль!F19</f>
        <v>0</v>
      </c>
      <c r="G19" s="13">
        <f t="shared" si="0"/>
        <v>0</v>
      </c>
      <c r="H19" s="15">
        <f t="shared" si="0"/>
        <v>0</v>
      </c>
      <c r="I19" s="14"/>
      <c r="J19" s="15">
        <f>I19+Июль!J19</f>
        <v>0</v>
      </c>
      <c r="K19" s="12"/>
      <c r="L19" s="13">
        <f>K19+Июль!L19</f>
        <v>0</v>
      </c>
      <c r="M19" s="49"/>
    </row>
    <row r="20" spans="1:13" ht="14.25" customHeight="1">
      <c r="A20" s="29">
        <f t="shared" si="1"/>
        <v>18</v>
      </c>
      <c r="B20" s="11" t="str">
        <f>[1]июль!B20</f>
        <v>Электроснабжение(общед.нужды)</v>
      </c>
      <c r="C20" s="59">
        <f>1226.56+3699.83</f>
        <v>4926.3899999999994</v>
      </c>
      <c r="D20" s="13">
        <f>C20+Июль!D20</f>
        <v>9177.4499999999989</v>
      </c>
      <c r="E20" s="14">
        <f>930.63+4514.27</f>
        <v>5444.9000000000005</v>
      </c>
      <c r="F20" s="13">
        <f>E20+Июль!F20</f>
        <v>7065.39</v>
      </c>
      <c r="G20" s="13">
        <f t="shared" si="0"/>
        <v>518.51000000000113</v>
      </c>
      <c r="H20" s="15">
        <f t="shared" si="0"/>
        <v>-2112.0599999999986</v>
      </c>
      <c r="I20" s="14"/>
      <c r="J20" s="15">
        <f>I20+Июль!J20</f>
        <v>0</v>
      </c>
      <c r="K20" s="12"/>
      <c r="L20" s="13">
        <f>K20+Июль!L20</f>
        <v>0</v>
      </c>
      <c r="M20" s="49"/>
    </row>
    <row r="21" spans="1:13" ht="14.25" customHeight="1">
      <c r="A21" s="29">
        <f t="shared" si="1"/>
        <v>19</v>
      </c>
      <c r="B21" s="11" t="str">
        <f>[1]июль!B21</f>
        <v>Гор.водоснабж.(о/д нужды)</v>
      </c>
      <c r="C21" s="59">
        <v>0</v>
      </c>
      <c r="D21" s="13">
        <f>C21+Июль!D21</f>
        <v>0</v>
      </c>
      <c r="E21" s="14">
        <v>0</v>
      </c>
      <c r="F21" s="13">
        <f>E21+Июль!F21</f>
        <v>0</v>
      </c>
      <c r="G21" s="13">
        <f t="shared" si="0"/>
        <v>0</v>
      </c>
      <c r="H21" s="15">
        <f t="shared" si="0"/>
        <v>0</v>
      </c>
      <c r="I21" s="14"/>
      <c r="J21" s="15">
        <f>I21+Июль!J21</f>
        <v>0</v>
      </c>
      <c r="K21" s="12"/>
      <c r="L21" s="13">
        <f>K21+Июль!L21</f>
        <v>0</v>
      </c>
      <c r="M21" s="49"/>
    </row>
    <row r="22" spans="1:13" ht="14.25" customHeight="1">
      <c r="A22" s="29">
        <f t="shared" si="1"/>
        <v>20</v>
      </c>
      <c r="B22" s="11">
        <f>[1]июль!B22</f>
        <v>0</v>
      </c>
      <c r="C22" s="59"/>
      <c r="D22" s="13">
        <f>C22+Июль!D22</f>
        <v>0</v>
      </c>
      <c r="E22" s="14"/>
      <c r="F22" s="13">
        <f>E22+Июль!F22</f>
        <v>0</v>
      </c>
      <c r="G22" s="13">
        <f t="shared" si="0"/>
        <v>0</v>
      </c>
      <c r="H22" s="15">
        <f t="shared" si="0"/>
        <v>0</v>
      </c>
      <c r="I22" s="14"/>
      <c r="J22" s="15">
        <f>I22+Июль!J22</f>
        <v>0</v>
      </c>
      <c r="K22" s="12"/>
      <c r="L22" s="13">
        <f>K22+Июль!L22</f>
        <v>0</v>
      </c>
      <c r="M22" s="49"/>
    </row>
    <row r="23" spans="1:13" ht="21" customHeight="1">
      <c r="A23" s="30"/>
      <c r="B23" s="60" t="s">
        <v>32</v>
      </c>
      <c r="C23" s="23">
        <f t="shared" ref="C23:L23" si="2">SUM(C3:C22)</f>
        <v>70041.270000000019</v>
      </c>
      <c r="D23" s="61">
        <f t="shared" si="2"/>
        <v>340279.36</v>
      </c>
      <c r="E23" s="24">
        <f t="shared" si="2"/>
        <v>85496.53</v>
      </c>
      <c r="F23" s="61">
        <f t="shared" si="2"/>
        <v>214950.59</v>
      </c>
      <c r="G23" s="61">
        <f t="shared" si="2"/>
        <v>15455.260000000002</v>
      </c>
      <c r="H23" s="62">
        <f t="shared" si="2"/>
        <v>-125328.76999999995</v>
      </c>
      <c r="I23" s="62">
        <f t="shared" si="2"/>
        <v>0</v>
      </c>
      <c r="J23" s="62">
        <f t="shared" si="2"/>
        <v>0</v>
      </c>
      <c r="K23" s="61">
        <f t="shared" si="2"/>
        <v>0</v>
      </c>
      <c r="L23" s="61">
        <f t="shared" si="2"/>
        <v>0</v>
      </c>
    </row>
    <row r="26" spans="1:13">
      <c r="B26" s="46" t="s">
        <v>33</v>
      </c>
      <c r="C26" s="14">
        <f>C9+C10+C11+C15+C17+C18</f>
        <v>29513.58</v>
      </c>
      <c r="D26" s="14">
        <f t="shared" ref="D26:J26" si="3">D9+D10+D11+D15+D17+D18</f>
        <v>138082.75999999998</v>
      </c>
      <c r="E26" s="14">
        <f t="shared" si="3"/>
        <v>36591.870000000003</v>
      </c>
      <c r="F26" s="14">
        <f t="shared" si="3"/>
        <v>76150.600000000006</v>
      </c>
      <c r="G26" s="14">
        <f t="shared" si="3"/>
        <v>7078.29</v>
      </c>
      <c r="H26" s="14">
        <f t="shared" si="3"/>
        <v>-61932.159999999982</v>
      </c>
      <c r="I26" s="14">
        <f t="shared" si="3"/>
        <v>0</v>
      </c>
      <c r="J26" s="14">
        <f t="shared" si="3"/>
        <v>0</v>
      </c>
    </row>
    <row r="27" spans="1:13">
      <c r="B27" s="47" t="s">
        <v>34</v>
      </c>
      <c r="C27" s="14">
        <f>C8+C20</f>
        <v>4926.3899999999994</v>
      </c>
      <c r="D27" s="14">
        <f t="shared" ref="D27:J27" si="4">D8+D20</f>
        <v>9177.4499999999989</v>
      </c>
      <c r="E27" s="14">
        <f t="shared" si="4"/>
        <v>5444.9000000000005</v>
      </c>
      <c r="F27" s="14">
        <f t="shared" si="4"/>
        <v>7065.39</v>
      </c>
      <c r="G27" s="14">
        <f t="shared" si="4"/>
        <v>518.51000000000113</v>
      </c>
      <c r="H27" s="14">
        <f t="shared" si="4"/>
        <v>-2112.0599999999986</v>
      </c>
      <c r="I27" s="14">
        <f t="shared" si="4"/>
        <v>0</v>
      </c>
      <c r="J27" s="14">
        <f t="shared" si="4"/>
        <v>0</v>
      </c>
    </row>
    <row r="28" spans="1:13">
      <c r="B28" s="47" t="s">
        <v>35</v>
      </c>
      <c r="C28" s="14">
        <f>C4+C5+C19+C21</f>
        <v>0</v>
      </c>
      <c r="D28" s="14">
        <f t="shared" ref="D28:J28" si="5">D4+D5+D19+D21</f>
        <v>50064.52</v>
      </c>
      <c r="E28" s="14">
        <f t="shared" si="5"/>
        <v>5992.69</v>
      </c>
      <c r="F28" s="14">
        <f t="shared" si="5"/>
        <v>35318.140000000007</v>
      </c>
      <c r="G28" s="14">
        <f t="shared" si="5"/>
        <v>5992.69</v>
      </c>
      <c r="H28" s="14">
        <f t="shared" si="5"/>
        <v>-14746.37999999999</v>
      </c>
      <c r="I28" s="14">
        <f t="shared" si="5"/>
        <v>0</v>
      </c>
      <c r="J28" s="14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 (2)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Декабрь18</vt:lpstr>
      <vt:lpstr>Январь19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2019-02-18T16:31:45Z</dcterms:modified>
</cp:coreProperties>
</file>